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D:\envistats\EnviStats\EnviStats-2019\V1\Publication_Panwar_Sir\"/>
    </mc:Choice>
  </mc:AlternateContent>
  <bookViews>
    <workbookView xWindow="0" yWindow="60" windowWidth="18600" windowHeight="11700" activeTab="11"/>
  </bookViews>
  <sheets>
    <sheet name="16" sheetId="6" r:id="rId1"/>
    <sheet name="17" sheetId="7" r:id="rId2"/>
    <sheet name="18" sheetId="8" r:id="rId3"/>
    <sheet name="19" sheetId="9" r:id="rId4"/>
    <sheet name="20" sheetId="10" r:id="rId5"/>
    <sheet name="21" sheetId="11" r:id="rId6"/>
    <sheet name="22" sheetId="14" r:id="rId7"/>
    <sheet name="23" sheetId="15" r:id="rId8"/>
    <sheet name="24" sheetId="33" r:id="rId9"/>
    <sheet name="25" sheetId="20" r:id="rId10"/>
    <sheet name="26" sheetId="38" r:id="rId11"/>
    <sheet name="27 &amp; 28" sheetId="28" r:id="rId12"/>
    <sheet name="29(a,b)" sheetId="37" r:id="rId13"/>
    <sheet name="29(c,d)" sheetId="39" r:id="rId14"/>
  </sheets>
  <definedNames>
    <definedName name="_xlnm.Print_Area" localSheetId="0">'16'!$A$1:$R$60</definedName>
    <definedName name="_xlnm.Print_Area" localSheetId="1">'17'!$A$1:$O$16</definedName>
    <definedName name="_xlnm.Print_Area" localSheetId="2">'18'!$A$1:$H$55</definedName>
    <definedName name="_xlnm.Print_Area" localSheetId="3">'19'!$A$8:$F$62</definedName>
    <definedName name="_xlnm.Print_Area" localSheetId="4">'20'!$A$1:$I$44</definedName>
    <definedName name="_xlnm.Print_Area" localSheetId="5">'21'!$W$1:$AE$38</definedName>
    <definedName name="_xlnm.Print_Area" localSheetId="6">'22'!$A$1:$L$45</definedName>
    <definedName name="_xlnm.Print_Area" localSheetId="7">'23'!$A$1:$U$46</definedName>
    <definedName name="_xlnm.Print_Area" localSheetId="8">'24'!$A$1:$K$45</definedName>
    <definedName name="_xlnm.Print_Area" localSheetId="9">'25'!$A$1:$I$53</definedName>
    <definedName name="_xlnm.Print_Area" localSheetId="10">'26'!$A$1:$Q$47</definedName>
    <definedName name="_xlnm.Print_Area" localSheetId="11">'27 &amp; 28'!$A$1:$AD$44</definedName>
    <definedName name="_xlnm.Print_Area" localSheetId="12">'29(a,b)'!$A$1:$AF$45</definedName>
    <definedName name="_xlnm.Print_Area" localSheetId="13">'29(c,d)'!$A$1:$J$67</definedName>
  </definedNames>
  <calcPr calcId="162913"/>
</workbook>
</file>

<file path=xl/calcChain.xml><?xml version="1.0" encoding="utf-8"?>
<calcChain xmlns="http://schemas.openxmlformats.org/spreadsheetml/2006/main">
  <c r="G42" i="14" l="1"/>
  <c r="H12" i="7"/>
  <c r="H11" i="7"/>
  <c r="H10" i="7"/>
  <c r="H9" i="7"/>
  <c r="H8" i="7"/>
  <c r="H7" i="7"/>
  <c r="H6" i="7"/>
  <c r="K43" i="15" l="1"/>
  <c r="Y36" i="11" l="1"/>
  <c r="AD36" i="11"/>
  <c r="AC36" i="11"/>
  <c r="AB36" i="11"/>
  <c r="AA36" i="11"/>
  <c r="Z36" i="11"/>
  <c r="U43" i="15" l="1"/>
  <c r="D58" i="9"/>
  <c r="D57" i="9"/>
  <c r="D56" i="9"/>
  <c r="D55" i="9"/>
  <c r="D54" i="9"/>
  <c r="D53" i="9"/>
  <c r="N12" i="7"/>
  <c r="O12" i="7" s="1"/>
  <c r="P54" i="6"/>
  <c r="K54" i="6"/>
  <c r="F54" i="6"/>
  <c r="R54" i="6" l="1"/>
  <c r="AA6" i="28"/>
  <c r="AA7" i="28"/>
  <c r="AA8" i="28"/>
  <c r="AA9" i="28"/>
  <c r="AA10" i="28"/>
  <c r="AA11" i="28"/>
  <c r="AA12" i="28"/>
  <c r="AA13" i="28"/>
  <c r="AA14" i="28"/>
  <c r="AA15" i="28"/>
  <c r="AA16" i="28"/>
  <c r="AA17" i="28"/>
  <c r="AA18" i="28"/>
  <c r="AA19" i="28"/>
  <c r="AA20" i="28"/>
  <c r="D43" i="37" l="1"/>
  <c r="C43" i="37"/>
  <c r="K34" i="14" l="1"/>
  <c r="K33" i="14"/>
  <c r="K32" i="14"/>
  <c r="K31" i="14"/>
  <c r="K30" i="14"/>
  <c r="K29" i="14"/>
  <c r="K25" i="14"/>
  <c r="K24" i="14"/>
  <c r="K23" i="14"/>
  <c r="K21" i="14"/>
  <c r="K20" i="14"/>
  <c r="K19" i="14"/>
  <c r="K18" i="14"/>
  <c r="K17" i="14"/>
  <c r="K16" i="14"/>
  <c r="K15" i="14"/>
  <c r="K13" i="14"/>
  <c r="K11" i="14"/>
  <c r="K7" i="14"/>
  <c r="K6" i="14"/>
  <c r="I43" i="14"/>
  <c r="E43" i="14"/>
  <c r="I41" i="14"/>
  <c r="K41" i="14" s="1"/>
  <c r="I40" i="14"/>
  <c r="K40" i="14" s="1"/>
  <c r="I39" i="14"/>
  <c r="K39" i="14" s="1"/>
  <c r="I10" i="14"/>
  <c r="K10" i="14" s="1"/>
  <c r="I38" i="14"/>
  <c r="K38" i="14" s="1"/>
  <c r="I37" i="14"/>
  <c r="K37" i="14" s="1"/>
  <c r="I36" i="14"/>
  <c r="K36" i="14" s="1"/>
  <c r="I35" i="14"/>
  <c r="K35" i="14" s="1"/>
  <c r="I28" i="14"/>
  <c r="K28" i="14" s="1"/>
  <c r="I27" i="14"/>
  <c r="K27" i="14" s="1"/>
  <c r="I26" i="14"/>
  <c r="K26" i="14" s="1"/>
  <c r="I22" i="14"/>
  <c r="K22" i="14" s="1"/>
  <c r="I14" i="14"/>
  <c r="K14" i="14" s="1"/>
  <c r="I12" i="14"/>
  <c r="K12" i="14" s="1"/>
  <c r="I9" i="14"/>
  <c r="K9" i="14" s="1"/>
  <c r="I8" i="14"/>
  <c r="K8" i="14" s="1"/>
  <c r="I5" i="14"/>
  <c r="K5" i="14" s="1"/>
  <c r="H42" i="14"/>
  <c r="H43" i="14" s="1"/>
  <c r="J5" i="14"/>
  <c r="K36" i="11"/>
  <c r="AA41" i="28" l="1"/>
  <c r="AA40" i="28"/>
  <c r="AA39" i="28"/>
  <c r="AA38" i="28"/>
  <c r="AA37" i="28"/>
  <c r="AA36" i="28"/>
  <c r="AA35" i="28"/>
  <c r="AA34" i="28"/>
  <c r="AA33" i="28"/>
  <c r="AA32" i="28"/>
  <c r="AA31" i="28"/>
  <c r="AA30" i="28"/>
  <c r="AA29" i="28"/>
  <c r="AA28" i="28"/>
  <c r="AA27" i="28"/>
  <c r="AA26" i="28"/>
  <c r="AA25" i="28"/>
  <c r="AA24" i="28"/>
  <c r="AA23" i="28"/>
  <c r="AA22" i="28"/>
  <c r="AA21" i="28"/>
  <c r="L41" i="28"/>
  <c r="L40" i="28"/>
  <c r="L39" i="28"/>
  <c r="L38" i="28"/>
  <c r="L37" i="28"/>
  <c r="L36" i="28"/>
  <c r="L35" i="28"/>
  <c r="L34" i="28"/>
  <c r="L33" i="28"/>
  <c r="L32" i="28"/>
  <c r="L31" i="28"/>
  <c r="L30" i="28"/>
  <c r="L29" i="28"/>
  <c r="L28" i="28"/>
  <c r="L27" i="28"/>
  <c r="L26" i="28"/>
  <c r="L25" i="28"/>
  <c r="L24" i="28"/>
  <c r="L23" i="28"/>
  <c r="L22" i="28"/>
  <c r="L21" i="28"/>
  <c r="L20" i="28"/>
  <c r="L19" i="28"/>
  <c r="L18" i="28"/>
  <c r="L17" i="28"/>
  <c r="L16" i="28"/>
  <c r="L15" i="28"/>
  <c r="L14" i="28"/>
  <c r="L13" i="28"/>
  <c r="L12" i="28"/>
  <c r="L11" i="28"/>
  <c r="L10" i="28"/>
  <c r="L9" i="28"/>
  <c r="L8" i="28"/>
  <c r="L7" i="28"/>
  <c r="L6" i="28"/>
  <c r="H48" i="20"/>
  <c r="H44" i="20"/>
  <c r="H50" i="20"/>
  <c r="H49" i="20"/>
  <c r="H47" i="20"/>
  <c r="H46" i="20"/>
  <c r="H45" i="20"/>
  <c r="G43" i="20"/>
  <c r="F43" i="20"/>
  <c r="E43" i="20"/>
  <c r="D43" i="20"/>
  <c r="H40" i="20"/>
  <c r="H36" i="20"/>
  <c r="H41" i="20"/>
  <c r="H39" i="20"/>
  <c r="H38" i="20"/>
  <c r="H37" i="20"/>
  <c r="G35" i="20"/>
  <c r="F35" i="20"/>
  <c r="E35" i="20"/>
  <c r="D35" i="20"/>
  <c r="H33" i="20"/>
  <c r="H30" i="20"/>
  <c r="H31" i="20"/>
  <c r="H32" i="20"/>
  <c r="H29" i="20"/>
  <c r="H28" i="20"/>
  <c r="H27" i="20"/>
  <c r="G26" i="20"/>
  <c r="F26" i="20"/>
  <c r="E26" i="20"/>
  <c r="D26" i="20"/>
  <c r="H19" i="20"/>
  <c r="H20" i="20"/>
  <c r="H21" i="20"/>
  <c r="H24" i="20"/>
  <c r="H18" i="20"/>
  <c r="H23" i="20"/>
  <c r="H22" i="20"/>
  <c r="G17" i="20"/>
  <c r="F17" i="20"/>
  <c r="E17" i="20"/>
  <c r="D17" i="20"/>
  <c r="G6" i="20"/>
  <c r="F6" i="20"/>
  <c r="E6" i="20"/>
  <c r="D6" i="20"/>
  <c r="N43" i="15"/>
  <c r="H43" i="15"/>
  <c r="E43" i="15"/>
  <c r="B43" i="15"/>
  <c r="Q42" i="15"/>
  <c r="Q41" i="15"/>
  <c r="Q40" i="15"/>
  <c r="Q11" i="15"/>
  <c r="Q39" i="15"/>
  <c r="Q38" i="15"/>
  <c r="Q37" i="15"/>
  <c r="Q36" i="15"/>
  <c r="Q35" i="15"/>
  <c r="Q34" i="15"/>
  <c r="Q33" i="15"/>
  <c r="Q32" i="15"/>
  <c r="Q31" i="15"/>
  <c r="Q30" i="15"/>
  <c r="Q29" i="15"/>
  <c r="Q28" i="15"/>
  <c r="Q27" i="15"/>
  <c r="Q26" i="15"/>
  <c r="Q25" i="15"/>
  <c r="Q24" i="15"/>
  <c r="Q23" i="15"/>
  <c r="Q22" i="15"/>
  <c r="Q21" i="15"/>
  <c r="Q20" i="15"/>
  <c r="Q19" i="15"/>
  <c r="Q18" i="15"/>
  <c r="Q17" i="15"/>
  <c r="Q16" i="15"/>
  <c r="Q15" i="15"/>
  <c r="Q14" i="15"/>
  <c r="Q13" i="15"/>
  <c r="Q12" i="15"/>
  <c r="Q10" i="15"/>
  <c r="Q9" i="15"/>
  <c r="Q8" i="15"/>
  <c r="Q7" i="15"/>
  <c r="Q6" i="15"/>
  <c r="J42" i="14"/>
  <c r="G43" i="14"/>
  <c r="F42" i="14"/>
  <c r="F43" i="14" s="1"/>
  <c r="D42" i="14"/>
  <c r="D43" i="14" s="1"/>
  <c r="C42" i="14"/>
  <c r="C43" i="14" s="1"/>
  <c r="V36" i="11"/>
  <c r="U36" i="11"/>
  <c r="T36" i="11"/>
  <c r="S36" i="11"/>
  <c r="R36" i="11"/>
  <c r="Q36" i="11"/>
  <c r="F36" i="11"/>
  <c r="E36" i="11"/>
  <c r="D36" i="11"/>
  <c r="C36" i="11"/>
  <c r="H42" i="10"/>
  <c r="G42" i="10"/>
  <c r="F42" i="10"/>
  <c r="E42" i="10"/>
  <c r="D42" i="10"/>
  <c r="C42" i="10"/>
  <c r="N11" i="7"/>
  <c r="N10" i="7"/>
  <c r="N9" i="7"/>
  <c r="N8" i="7"/>
  <c r="N7" i="7"/>
  <c r="N6" i="7"/>
  <c r="P53" i="6"/>
  <c r="K53" i="6"/>
  <c r="F53" i="6"/>
  <c r="P52" i="6"/>
  <c r="K52" i="6"/>
  <c r="F52" i="6"/>
  <c r="P51" i="6"/>
  <c r="K51" i="6"/>
  <c r="F51" i="6"/>
  <c r="P50" i="6"/>
  <c r="K50" i="6"/>
  <c r="F50" i="6"/>
  <c r="P49" i="6"/>
  <c r="K49" i="6"/>
  <c r="F49" i="6"/>
  <c r="P48" i="6"/>
  <c r="K48" i="6"/>
  <c r="F48" i="6"/>
  <c r="P47" i="6"/>
  <c r="K47" i="6"/>
  <c r="F47" i="6"/>
  <c r="P46" i="6"/>
  <c r="K46" i="6"/>
  <c r="F46" i="6"/>
  <c r="P45" i="6"/>
  <c r="K45" i="6"/>
  <c r="F45" i="6"/>
  <c r="P44" i="6"/>
  <c r="K44" i="6"/>
  <c r="F44" i="6"/>
  <c r="P43" i="6"/>
  <c r="K43" i="6"/>
  <c r="F43" i="6"/>
  <c r="P42" i="6"/>
  <c r="K42" i="6"/>
  <c r="F42" i="6"/>
  <c r="P41" i="6"/>
  <c r="K41" i="6"/>
  <c r="F41" i="6"/>
  <c r="P40" i="6"/>
  <c r="K40" i="6"/>
  <c r="F40" i="6"/>
  <c r="P39" i="6"/>
  <c r="K39" i="6"/>
  <c r="F39" i="6"/>
  <c r="P38" i="6"/>
  <c r="K38" i="6"/>
  <c r="F38" i="6"/>
  <c r="P37" i="6"/>
  <c r="K37" i="6"/>
  <c r="F37" i="6"/>
  <c r="P36" i="6"/>
  <c r="K36" i="6"/>
  <c r="F36" i="6"/>
  <c r="P35" i="6"/>
  <c r="K35" i="6"/>
  <c r="F35" i="6"/>
  <c r="P34" i="6"/>
  <c r="K34" i="6"/>
  <c r="F34" i="6"/>
  <c r="P33" i="6"/>
  <c r="K33" i="6"/>
  <c r="F33" i="6"/>
  <c r="P32" i="6"/>
  <c r="K32" i="6"/>
  <c r="F32" i="6"/>
  <c r="P31" i="6"/>
  <c r="K31" i="6"/>
  <c r="F31" i="6"/>
  <c r="P30" i="6"/>
  <c r="K30" i="6"/>
  <c r="F30" i="6"/>
  <c r="P29" i="6"/>
  <c r="K29" i="6"/>
  <c r="F29" i="6"/>
  <c r="P28" i="6"/>
  <c r="K28" i="6"/>
  <c r="F28" i="6"/>
  <c r="P27" i="6"/>
  <c r="K27" i="6"/>
  <c r="F27" i="6"/>
  <c r="P26" i="6"/>
  <c r="K26" i="6"/>
  <c r="F26" i="6"/>
  <c r="P25" i="6"/>
  <c r="K25" i="6"/>
  <c r="F25" i="6"/>
  <c r="P24" i="6"/>
  <c r="K24" i="6"/>
  <c r="F24" i="6"/>
  <c r="P23" i="6"/>
  <c r="K23" i="6"/>
  <c r="F23" i="6"/>
  <c r="P22" i="6"/>
  <c r="K22" i="6"/>
  <c r="F22" i="6"/>
  <c r="P21" i="6"/>
  <c r="K21" i="6"/>
  <c r="F21" i="6"/>
  <c r="P20" i="6"/>
  <c r="K20" i="6"/>
  <c r="F20" i="6"/>
  <c r="P19" i="6"/>
  <c r="K19" i="6"/>
  <c r="F19" i="6"/>
  <c r="P18" i="6"/>
  <c r="K18" i="6"/>
  <c r="F18" i="6"/>
  <c r="P17" i="6"/>
  <c r="K17" i="6"/>
  <c r="F17" i="6"/>
  <c r="P16" i="6"/>
  <c r="K16" i="6"/>
  <c r="F16" i="6"/>
  <c r="P15" i="6"/>
  <c r="K15" i="6"/>
  <c r="F15" i="6"/>
  <c r="P14" i="6"/>
  <c r="K14" i="6"/>
  <c r="F14" i="6"/>
  <c r="P13" i="6"/>
  <c r="K13" i="6"/>
  <c r="F13" i="6"/>
  <c r="P12" i="6"/>
  <c r="K12" i="6"/>
  <c r="F12" i="6"/>
  <c r="P11" i="6"/>
  <c r="K11" i="6"/>
  <c r="F11" i="6"/>
  <c r="P10" i="6"/>
  <c r="K10" i="6"/>
  <c r="F10" i="6"/>
  <c r="P9" i="6"/>
  <c r="K9" i="6"/>
  <c r="F9" i="6"/>
  <c r="P8" i="6"/>
  <c r="K8" i="6"/>
  <c r="F8" i="6"/>
  <c r="P7" i="6"/>
  <c r="K7" i="6"/>
  <c r="F7" i="6"/>
  <c r="D51" i="20" l="1"/>
  <c r="H17" i="20"/>
  <c r="F51" i="20"/>
  <c r="H35" i="20"/>
  <c r="Q43" i="15"/>
  <c r="O6" i="7"/>
  <c r="O7" i="7"/>
  <c r="O8" i="7"/>
  <c r="O9" i="7"/>
  <c r="O10" i="7"/>
  <c r="O11" i="7"/>
  <c r="H43" i="20"/>
  <c r="E51" i="20"/>
  <c r="H26" i="20"/>
  <c r="H6" i="20"/>
  <c r="G51" i="20"/>
  <c r="H51" i="20" l="1"/>
  <c r="K42" i="14"/>
</calcChain>
</file>

<file path=xl/sharedStrings.xml><?xml version="1.0" encoding="utf-8"?>
<sst xmlns="http://schemas.openxmlformats.org/spreadsheetml/2006/main" count="1865" uniqueCount="594">
  <si>
    <t>Chandigarh</t>
  </si>
  <si>
    <t>Haryana</t>
  </si>
  <si>
    <t>Himachal Pradesh</t>
  </si>
  <si>
    <t xml:space="preserve">Jammu &amp; Kashmir </t>
  </si>
  <si>
    <t>Punjab</t>
  </si>
  <si>
    <t>Uttar Pradesh</t>
  </si>
  <si>
    <t>Uttarakhand</t>
  </si>
  <si>
    <t>Chhattisgarh</t>
  </si>
  <si>
    <t>Madhya Pradesh</t>
  </si>
  <si>
    <t>Daman &amp; Diu</t>
  </si>
  <si>
    <t>Dadra &amp; Nagar Haveli</t>
  </si>
  <si>
    <t>Goa</t>
  </si>
  <si>
    <t>Telangana</t>
  </si>
  <si>
    <t>Karnataka</t>
  </si>
  <si>
    <t>Kerala</t>
  </si>
  <si>
    <t>Tamil Nadu</t>
  </si>
  <si>
    <t>Puducherry</t>
  </si>
  <si>
    <t>Bihar</t>
  </si>
  <si>
    <t>Jharkhand</t>
  </si>
  <si>
    <t>West Bengal</t>
  </si>
  <si>
    <t>Sikkim</t>
  </si>
  <si>
    <t xml:space="preserve">Arunachal Pradesh </t>
  </si>
  <si>
    <t>Assam</t>
  </si>
  <si>
    <t>Manipur</t>
  </si>
  <si>
    <t>Meghalaya</t>
  </si>
  <si>
    <t>Mizoram</t>
  </si>
  <si>
    <t xml:space="preserve">Nagaland </t>
  </si>
  <si>
    <t>State/Union Territory</t>
  </si>
  <si>
    <t>Northern Region</t>
  </si>
  <si>
    <t>Delhi</t>
  </si>
  <si>
    <t>Jammu &amp; Kashmir</t>
  </si>
  <si>
    <t>Rajasthan</t>
  </si>
  <si>
    <t>Western Region</t>
  </si>
  <si>
    <t>Gujarat</t>
  </si>
  <si>
    <t xml:space="preserve">Madhya Pradesh </t>
  </si>
  <si>
    <t>Maharashtra</t>
  </si>
  <si>
    <t>Southern Region</t>
  </si>
  <si>
    <t>Andhra Pradesh</t>
  </si>
  <si>
    <t>Lakshadweep</t>
  </si>
  <si>
    <t>Eastern Region</t>
  </si>
  <si>
    <t xml:space="preserve">Bihar </t>
  </si>
  <si>
    <t>Odisha</t>
  </si>
  <si>
    <t>North-Eastern Region</t>
  </si>
  <si>
    <t>Arunachal Pradesh</t>
  </si>
  <si>
    <t>Tripura</t>
  </si>
  <si>
    <t>Nagaland</t>
  </si>
  <si>
    <t xml:space="preserve">Total </t>
  </si>
  <si>
    <t>Sl. No.</t>
  </si>
  <si>
    <t>Total</t>
  </si>
  <si>
    <t>1980-81</t>
  </si>
  <si>
    <t>-</t>
  </si>
  <si>
    <t>1985-86</t>
  </si>
  <si>
    <t>1990-91</t>
  </si>
  <si>
    <t>1991-92</t>
  </si>
  <si>
    <t>1992-93</t>
  </si>
  <si>
    <t>1993-94</t>
  </si>
  <si>
    <t>1994-95</t>
  </si>
  <si>
    <t>1995-96</t>
  </si>
  <si>
    <t>1996-97</t>
  </si>
  <si>
    <t>1997-98</t>
  </si>
  <si>
    <t>1998-99</t>
  </si>
  <si>
    <t>1999-00</t>
  </si>
  <si>
    <t>2000-01</t>
  </si>
  <si>
    <t>2001-02</t>
  </si>
  <si>
    <t>2002-03</t>
  </si>
  <si>
    <t>2003-04</t>
  </si>
  <si>
    <t>2004-05</t>
  </si>
  <si>
    <t>2005-06</t>
  </si>
  <si>
    <t>2006-07</t>
  </si>
  <si>
    <t>2007-08</t>
  </si>
  <si>
    <t>2008-09</t>
  </si>
  <si>
    <t>2009-10</t>
  </si>
  <si>
    <t>2010-11</t>
  </si>
  <si>
    <t>2011-12</t>
  </si>
  <si>
    <t>2012-13</t>
  </si>
  <si>
    <t>2013-14</t>
  </si>
  <si>
    <t>2014-15</t>
  </si>
  <si>
    <t>2015-16</t>
  </si>
  <si>
    <t>Light Distillates</t>
  </si>
  <si>
    <t>Middle Distillates</t>
  </si>
  <si>
    <t>Heavy Ends</t>
  </si>
  <si>
    <t>Others**</t>
  </si>
  <si>
    <t>Liquified Petroleum Gas @</t>
  </si>
  <si>
    <t>Motor Gasoline (Petrol)</t>
  </si>
  <si>
    <t>Naphtha</t>
  </si>
  <si>
    <t>Kerosene</t>
  </si>
  <si>
    <t>Aviation Turbine Fuel</t>
  </si>
  <si>
    <t>High Speed Diesel oil</t>
  </si>
  <si>
    <t>Light Diesel Oil</t>
  </si>
  <si>
    <t>Fuel Oil</t>
  </si>
  <si>
    <t>Lubricants</t>
  </si>
  <si>
    <t>Petroleum Coke</t>
  </si>
  <si>
    <t>Bitumen</t>
  </si>
  <si>
    <t>1970-71</t>
  </si>
  <si>
    <t>1971-72</t>
  </si>
  <si>
    <t>1972-73</t>
  </si>
  <si>
    <t>1973-74</t>
  </si>
  <si>
    <t>1974-75</t>
  </si>
  <si>
    <t>1975-76</t>
  </si>
  <si>
    <t>1976-77</t>
  </si>
  <si>
    <t>1977-78</t>
  </si>
  <si>
    <t>1978-79</t>
  </si>
  <si>
    <t>1979-80</t>
  </si>
  <si>
    <t>1981-82</t>
  </si>
  <si>
    <t>1982-83</t>
  </si>
  <si>
    <t>1983-84</t>
  </si>
  <si>
    <t>1984-85</t>
  </si>
  <si>
    <t>1986-87</t>
  </si>
  <si>
    <t>1987-88</t>
  </si>
  <si>
    <t>1988-89</t>
  </si>
  <si>
    <t>1989-90</t>
  </si>
  <si>
    <t>Production</t>
  </si>
  <si>
    <t xml:space="preserve">2000-01 </t>
  </si>
  <si>
    <t xml:space="preserve">4.13.5 Coal production increased rapidly after the nationalisation of coal mines. From about 296.7 million ton in 1997-98, it raised to 565.77 million ton in 2013-14 making India, one of the major coal producers of the world. The increase is predominantly in non-coking coal production.   </t>
  </si>
  <si>
    <t xml:space="preserve"> Since the nationalisation of the coal industry, India’s mine planners have chosen opencast mining over underground methods, to enhance productivity and meet production targets. The drawback of extracting the majority of the coal with opencast methods is that its quality is unavoidably affected by contamination of overburden mixes into the coal.  The detail of production of Coal and Lignite from opencast working by mechanization and overburden removed during the year 2007 is presented in table 4.13.4</t>
  </si>
  <si>
    <t>The consumption of petroleum products in vehicles, industries and domestic cooking activities results in the emission of pollutants in large quantities.  The domestic production of Petroleum Products in India from 1970-71  is in table 4.13.5</t>
  </si>
  <si>
    <t xml:space="preserve"> The details of production and utilization of Natural Gas in India from 1970-71 to 2013-14 is depicted in Table 4.13.7 Natural gas is also an important fuel in India as evident from the following table 4.13.7 </t>
  </si>
  <si>
    <t>The time series data of Industry wise off –take of Natural gas in India is available in table 4.13.8</t>
  </si>
  <si>
    <t xml:space="preserve">1999-00 </t>
  </si>
  <si>
    <t xml:space="preserve">2007-08 </t>
  </si>
  <si>
    <t>Note:  Reinjected's (internal use) figures for the year 1995-96 to 2004-05 is not available.</t>
  </si>
  <si>
    <t>State/UT</t>
  </si>
  <si>
    <t>Power plant  kWp (kilowatt peak)</t>
  </si>
  <si>
    <t>Grid connected*</t>
  </si>
  <si>
    <t>Others</t>
  </si>
  <si>
    <t>NABARD</t>
  </si>
  <si>
    <t>Sr. No</t>
  </si>
  <si>
    <t xml:space="preserve">  States </t>
  </si>
  <si>
    <t xml:space="preserve">Projects set-up </t>
  </si>
  <si>
    <t>Project under Implementation</t>
  </si>
  <si>
    <t>Potential</t>
  </si>
  <si>
    <t>Sl. No</t>
  </si>
  <si>
    <t>No</t>
  </si>
  <si>
    <t>Capacity (MegaWatt)</t>
  </si>
  <si>
    <t>Capacity (MW)</t>
  </si>
  <si>
    <t>Nos.</t>
  </si>
  <si>
    <t>Andaman and Nicobar Islands</t>
  </si>
  <si>
    <t>Source: Ministry of New And Renewable Energy</t>
  </si>
  <si>
    <t xml:space="preserve">States/ UTs </t>
  </si>
  <si>
    <t>Estimated Potential</t>
  </si>
  <si>
    <t xml:space="preserve">Andhra Pradesh </t>
  </si>
  <si>
    <t xml:space="preserve">Assam </t>
  </si>
  <si>
    <t xml:space="preserve">Chhattisgarh </t>
  </si>
  <si>
    <t xml:space="preserve">Haryana </t>
  </si>
  <si>
    <t xml:space="preserve">Karnataka </t>
  </si>
  <si>
    <t xml:space="preserve">Kerala </t>
  </si>
  <si>
    <t xml:space="preserve">Maharashtra </t>
  </si>
  <si>
    <t xml:space="preserve">Manipur </t>
  </si>
  <si>
    <t xml:space="preserve">Meghalaya </t>
  </si>
  <si>
    <t xml:space="preserve">Mizoram </t>
  </si>
  <si>
    <t xml:space="preserve">Odisha </t>
  </si>
  <si>
    <t xml:space="preserve">Rajasthan </t>
  </si>
  <si>
    <t xml:space="preserve">Sikkim </t>
  </si>
  <si>
    <t xml:space="preserve">Tamil Nadu </t>
  </si>
  <si>
    <t xml:space="preserve">Tripura </t>
  </si>
  <si>
    <t xml:space="preserve">Uttar Pradesh </t>
  </si>
  <si>
    <t xml:space="preserve">West Bengal </t>
  </si>
  <si>
    <t xml:space="preserve">Andaman &amp; Nicobar </t>
  </si>
  <si>
    <t>Dadar &amp; Nagar Haveli</t>
  </si>
  <si>
    <t xml:space="preserve">Daman &amp; Diu </t>
  </si>
  <si>
    <t xml:space="preserve">Lakshadweep </t>
  </si>
  <si>
    <t xml:space="preserve">Puducherry </t>
  </si>
  <si>
    <t xml:space="preserve">All India Total </t>
  </si>
  <si>
    <t>Distribution (% )</t>
  </si>
  <si>
    <t>States / UTs</t>
  </si>
  <si>
    <t>Lakshawadeep</t>
  </si>
  <si>
    <t>Total(MW)</t>
  </si>
  <si>
    <t>I.</t>
  </si>
  <si>
    <t>II.</t>
  </si>
  <si>
    <t>Chhattisgharh</t>
  </si>
  <si>
    <t>III.</t>
  </si>
  <si>
    <t>IV.</t>
  </si>
  <si>
    <t>V.</t>
  </si>
  <si>
    <t>Total (All India)</t>
  </si>
  <si>
    <t>States/UT</t>
  </si>
  <si>
    <t>North- Eastern States</t>
  </si>
  <si>
    <t>Union Territories</t>
  </si>
  <si>
    <t>All India</t>
  </si>
  <si>
    <t>Source : NSS Reoprt No. 530: Household Consumer Expenditure in India,2007-08</t>
  </si>
  <si>
    <t>Daman  &amp; Diu</t>
  </si>
  <si>
    <t>Solar energy</t>
  </si>
  <si>
    <t>Other oil</t>
  </si>
  <si>
    <t>Any other</t>
  </si>
  <si>
    <t xml:space="preserve">Dadra &amp; Nagar Haveli </t>
  </si>
  <si>
    <t>INDIA</t>
  </si>
  <si>
    <t xml:space="preserve">2015-16 </t>
  </si>
  <si>
    <t>Note:</t>
  </si>
  <si>
    <t>*:Includes Road Tansport Sectors &amp; CGD Sector</t>
  </si>
  <si>
    <t>(as on 31.12.2016)</t>
  </si>
  <si>
    <t xml:space="preserve"> (as on 31.03.2015)</t>
  </si>
  <si>
    <t>State</t>
  </si>
  <si>
    <t xml:space="preserve"> (Nos.)</t>
  </si>
  <si>
    <t>(KWP)</t>
  </si>
  <si>
    <t xml:space="preserve">Goa </t>
  </si>
  <si>
    <t xml:space="preserve">Gujarat </t>
  </si>
  <si>
    <t xml:space="preserve">Jharkhand </t>
  </si>
  <si>
    <t xml:space="preserve">Punjab </t>
  </si>
  <si>
    <t xml:space="preserve">Telangana </t>
  </si>
  <si>
    <t xml:space="preserve">Dadar &amp; Nagar Haveli </t>
  </si>
  <si>
    <t xml:space="preserve">Delhi </t>
  </si>
  <si>
    <t xml:space="preserve">Others* </t>
  </si>
  <si>
    <t>Source : Ministry of New and Renewable Energy</t>
  </si>
  <si>
    <t>*Others includes installations through NGOs/IREDA in different states.</t>
  </si>
  <si>
    <t># Data reported for the year 2012.</t>
  </si>
  <si>
    <r>
      <t>Chandigarh</t>
    </r>
    <r>
      <rPr>
        <vertAlign val="superscript"/>
        <sz val="11"/>
        <rFont val="Calibri"/>
        <family val="2"/>
        <scheme val="minor"/>
      </rPr>
      <t xml:space="preserve"> </t>
    </r>
  </si>
  <si>
    <t xml:space="preserve">4.13.6 One of the major constraints on the profitability of the coal sector is the low productivity levels in underground mines.   The productivity in Coal mines during 2007 to 2012 can be viewed in Statement 4.13.3 </t>
  </si>
  <si>
    <t>Statement 10  :  State wise Details of Small Hydro Power Projects (upto 25 MW) Setup &amp; Under Implementation (as on 31.03.2014)</t>
  </si>
  <si>
    <t>* : Reinjected=Internal use +Losses</t>
  </si>
  <si>
    <t>Source: Annual Report 2016-17, Ministry of New and Renewable Energy</t>
  </si>
  <si>
    <t>MW: Mega-Watt</t>
  </si>
  <si>
    <t>MWp: Mega-Watt Peak</t>
  </si>
  <si>
    <t xml:space="preserve">Statement   2.26 : Decentralised/off-grid renewable energy systems devices </t>
  </si>
  <si>
    <t>SLS = Street Lighting System;        HLS = Home Lighting System;       SL = Solar Lantern;       PP = Power Plants;      SPV = Solar Photovoltaic;     KWP = Kilowatt peak</t>
  </si>
  <si>
    <t>Source  :  Census 2001, 2011, Office of the Registrar General</t>
  </si>
  <si>
    <t>* : all including n.r. cases</t>
  </si>
  <si>
    <t>No.</t>
  </si>
  <si>
    <t>Statement 2.17 : Industry-wise off-take of natural gas</t>
  </si>
  <si>
    <t>Statement 2.19:  Gross and net production  of natural gas</t>
  </si>
  <si>
    <t>Statement 2.21  :  State wise details of small hydro power projects Setup &amp; Under Implementation</t>
  </si>
  <si>
    <t xml:space="preserve">Statement 2.21  :  State wise details of small hydro power projects  Setup &amp; Under Implementation </t>
  </si>
  <si>
    <t>Andhra Pradesh &amp; Telangana</t>
  </si>
  <si>
    <t xml:space="preserve">Source : Energy Statistics 2017, Ministry of Statistics &amp; Programme Implementation &amp; Central Electricity Authority </t>
  </si>
  <si>
    <t>Source: Annual Report 2015-16, Ministry of New and Renewable Energy</t>
  </si>
  <si>
    <t xml:space="preserve">Source :  Ministry of Petroleum and Natural Gas.     </t>
  </si>
  <si>
    <t>2017-18(P)</t>
  </si>
  <si>
    <t>2016-17</t>
  </si>
  <si>
    <t>2017-18 (P)</t>
  </si>
  <si>
    <r>
      <rPr>
        <sz val="11"/>
        <rFont val="Calibri"/>
        <family val="2"/>
      </rPr>
      <t xml:space="preserve">स्रोत :  पेट्रोलियम एवं प्राकृतिक गैस मंत्रालय     </t>
    </r>
  </si>
  <si>
    <t xml:space="preserve">2016-17 </t>
  </si>
  <si>
    <r>
      <rPr>
        <sz val="11"/>
        <color theme="1"/>
        <rFont val="Calibri"/>
        <family val="2"/>
      </rPr>
      <t>स्रोत: वार्षिक रिपोर्ट 2015-16, नवीन एवं नवीकरणीय ऊर्जा मंत्रालय</t>
    </r>
  </si>
  <si>
    <r>
      <rPr>
        <sz val="11"/>
        <color theme="1"/>
        <rFont val="Calibri"/>
        <family val="2"/>
      </rPr>
      <t>स्रोत: वार्षिक रिपोर्ट 2016-17, नवीन एवं नवीकरणीय ऊर्जा मंत्रालय</t>
    </r>
  </si>
  <si>
    <r>
      <rPr>
        <b/>
        <sz val="11"/>
        <rFont val="Calibri"/>
        <family val="2"/>
      </rPr>
      <t>राज्य/संघ राज्य क्षेत्र</t>
    </r>
  </si>
  <si>
    <t>राज्‍य</t>
  </si>
  <si>
    <r>
      <rPr>
        <sz val="11"/>
        <rFont val="Arial"/>
        <family val="2"/>
      </rPr>
      <t>स्रोत : ऊर्जा सांख्यिकी 2017, सांख्यिकी एवं कार्यक्रम कार्यान्वयन मंत्रालय</t>
    </r>
  </si>
  <si>
    <r>
      <rPr>
        <sz val="10"/>
        <rFont val="Calibri"/>
        <family val="2"/>
      </rPr>
      <t>स्रोत : एनएसएस रिपोर्ट संख्‍या 530: भारत में पारिवारिक उपभोग व्‍यय, 2007-08</t>
    </r>
  </si>
  <si>
    <t xml:space="preserve">Source: Annual Report 2017-18, Ministry of New and Renewable Energy. </t>
  </si>
  <si>
    <t>(as on 31.12.2017)</t>
  </si>
  <si>
    <t>Source: Annual Report 2017-18, Ministry of New and Renewable Energy</t>
  </si>
  <si>
    <t>स्रोत: वार्षिक रिपोर्ट 2017-18, नवीन एवं नवीकरणीय ऊर्जा मंत्रालय</t>
  </si>
  <si>
    <t>Imports</t>
  </si>
  <si>
    <t>Exports</t>
  </si>
  <si>
    <t>Stock changes</t>
  </si>
  <si>
    <t>Total primary energy supply</t>
  </si>
  <si>
    <t>Statistical differences</t>
  </si>
  <si>
    <t xml:space="preserve">Main activity producer electricity plants    </t>
  </si>
  <si>
    <t xml:space="preserve">Autoproducer electricity plants              </t>
  </si>
  <si>
    <t>Oil refineries</t>
  </si>
  <si>
    <t>Energy industry own use</t>
  </si>
  <si>
    <t>Losses</t>
  </si>
  <si>
    <t xml:space="preserve">Final consumption                            </t>
  </si>
  <si>
    <t xml:space="preserve">Industry                 </t>
  </si>
  <si>
    <t xml:space="preserve">Iron and steel                               </t>
  </si>
  <si>
    <t xml:space="preserve">Chemical and petrochemical                   </t>
  </si>
  <si>
    <t xml:space="preserve">Non-ferrous metals                           </t>
  </si>
  <si>
    <t xml:space="preserve">Machinery                                    </t>
  </si>
  <si>
    <t xml:space="preserve">Mining and quarrying                         </t>
  </si>
  <si>
    <t xml:space="preserve">Paper, pulp and print                        </t>
  </si>
  <si>
    <t xml:space="preserve">Construction                                 </t>
  </si>
  <si>
    <t xml:space="preserve">Textile and leather                          </t>
  </si>
  <si>
    <t xml:space="preserve">Non-specified (industry)                     </t>
  </si>
  <si>
    <t xml:space="preserve">Transport                         </t>
  </si>
  <si>
    <t xml:space="preserve">Road                                         </t>
  </si>
  <si>
    <t xml:space="preserve">Domestic aviation                            </t>
  </si>
  <si>
    <t xml:space="preserve">Rail                                         </t>
  </si>
  <si>
    <t xml:space="preserve">Pipeline transport                           </t>
  </si>
  <si>
    <t xml:space="preserve">Domestic navigation                          </t>
  </si>
  <si>
    <t xml:space="preserve">Non-specified (transport)                    </t>
  </si>
  <si>
    <t xml:space="preserve">Other                           </t>
  </si>
  <si>
    <t xml:space="preserve">Residential                                  </t>
  </si>
  <si>
    <t xml:space="preserve">Commercial and public services               </t>
  </si>
  <si>
    <t xml:space="preserve">Agriculture/forestry                         </t>
  </si>
  <si>
    <t xml:space="preserve">Non-specified (other)                        </t>
  </si>
  <si>
    <t xml:space="preserve">Non-energy use                               </t>
  </si>
  <si>
    <t>Non-energy use industry/transformation/energy</t>
  </si>
  <si>
    <t xml:space="preserve">Elect. output in GWh                          </t>
  </si>
  <si>
    <t>Elec output-main activity producer ele plants</t>
  </si>
  <si>
    <t xml:space="preserve">Elec output-autoproducer electricity plants  </t>
  </si>
  <si>
    <t>विवरण 2.24 : 2016-17 के लिए भारत का उर्जा अधिशेष (पी)</t>
  </si>
  <si>
    <t xml:space="preserve"> -</t>
  </si>
  <si>
    <t>.-:  Not Available or indeterminate value</t>
  </si>
  <si>
    <t xml:space="preserve">स्रोत: वार्षिक रिपोर्ट 2017-18, नवीन एवं नवीकरणीय ऊर्जा मंत्रालय </t>
  </si>
  <si>
    <t>Sl. No. क्र. सं.</t>
  </si>
  <si>
    <t>Light Distillates हल्‍के आसव</t>
  </si>
  <si>
    <t>Middle Distillates मध्‍यम आसव</t>
  </si>
  <si>
    <t>Heavy Ends भारी अंत्य</t>
  </si>
  <si>
    <t>Others अन्‍य</t>
  </si>
  <si>
    <t>Total कुल</t>
  </si>
  <si>
    <t>(000' Tonne  टन)</t>
  </si>
  <si>
    <t xml:space="preserve">स्रोत :  पेट्रोलियम एवं प्राकृतिक गैस मंत्रालय     </t>
  </si>
  <si>
    <t>विवरण 2.17 : प्राकृतिक गैस का उद्योग-वार उठाव</t>
  </si>
  <si>
    <t>('000 Tonne  टन)</t>
  </si>
  <si>
    <t>Production उत्‍पादन</t>
  </si>
  <si>
    <t>Net Imports निवल आयात</t>
  </si>
  <si>
    <t>Gross Availability सकल उपलब्‍धता</t>
  </si>
  <si>
    <t>विवरण 2.19 :  प्राकृतिक गैस का सकल एवं निवल उत्‍पादन</t>
  </si>
  <si>
    <t>Gross Production सकल उत्पादन</t>
  </si>
  <si>
    <t xml:space="preserve">Net Production निवल उत्पादन  </t>
  </si>
  <si>
    <t>Source : Ministry of Petroleum and Natural Gas.  स्रोत : पेट्रोलियम एवं प्राकृतिक गैस मंत्रालय</t>
  </si>
  <si>
    <t>(upto 31 दिसंबर, 2017 तक)</t>
  </si>
  <si>
    <t>Street lights     स्‍ट्रीट लाइट</t>
  </si>
  <si>
    <t>Home    lights      गृह लाइट</t>
  </si>
  <si>
    <t>Pumps  पंप</t>
  </si>
  <si>
    <t>Stands alone  power plant  अकेले चल सकने योग्‍य विद्युत संयंत्र</t>
  </si>
  <si>
    <t xml:space="preserve">   S. No.   क्र. सं.</t>
  </si>
  <si>
    <t>Project under Implementation कार्यान्‍वयन के अधीन परियोजना</t>
  </si>
  <si>
    <t>Nos. संख्‍या</t>
  </si>
  <si>
    <t xml:space="preserve">    Projects set-up        स्‍थापित परियोजनाएं </t>
  </si>
  <si>
    <t xml:space="preserve">                Potential             विभव</t>
  </si>
  <si>
    <t>Sl. No  क्र. संख्‍या</t>
  </si>
  <si>
    <t>Waste to Energy अपशिष्‍ट से ऊर्जा</t>
  </si>
  <si>
    <t>(Mega Watts मेगावाट)</t>
  </si>
  <si>
    <t>(as on 31st March  मार्च तक की स्थिति के अनुसार)</t>
  </si>
  <si>
    <t xml:space="preserve">          Small Hydro                     Power               (MW)  लघु जल विद्युत (मेगावाट)</t>
  </si>
  <si>
    <t xml:space="preserve">       Wind Power       (MW) पवन ऊर्जा (मेगावाट)</t>
  </si>
  <si>
    <t>Bio-Power-BM Power/Cogen (MW) बायो-पावर-बीएम पावर / कोजेन (मेगावाट)</t>
  </si>
  <si>
    <t>Bio-Power-Waste to Energy (MW) जैव बिजली
अपशिष्ट से ऊर्जा (मेगावाट)</t>
  </si>
  <si>
    <t>Solar Power   (MWp) सौर ऊर्जा    (MWp)</t>
  </si>
  <si>
    <t>Total Capacity                 (MW)                   कुल क्षमता (मेगावाट)</t>
  </si>
  <si>
    <t>Nuclear परमाणु</t>
  </si>
  <si>
    <t>Hydro हाइड्रो</t>
  </si>
  <si>
    <t>Electricity विद्युत</t>
  </si>
  <si>
    <t>Villages गांव</t>
  </si>
  <si>
    <t xml:space="preserve">Electrified  विद्युतीकृत </t>
  </si>
  <si>
    <t xml:space="preserve">(As on 31.03.2017 तक की स्थिति के अनुसार)  </t>
  </si>
  <si>
    <t xml:space="preserve"> Total    (as per 2011 Census)  कुल (2011 की जनगणना के अनुसार)</t>
  </si>
  <si>
    <t>Percentage Electrified % विद्युतीकरण का प्रतिशत</t>
  </si>
  <si>
    <t xml:space="preserve">विवरण 2.26 : विकेंद्रीकृत/ऑफ ग्रिड नवीकरणीय ऊर्जा प्रणाली की डिवाइसें </t>
  </si>
  <si>
    <t>Biogas Plants  बायोगैस संयंत्र</t>
  </si>
  <si>
    <t xml:space="preserve">SPV Pumps    एसपीवी पंप                        </t>
  </si>
  <si>
    <t>SLS एसएलएस</t>
  </si>
  <si>
    <t>HLS एचएलएस</t>
  </si>
  <si>
    <t>SL एसएल</t>
  </si>
  <si>
    <t>PP पीपी</t>
  </si>
  <si>
    <t>Solar Photovoltaic (SPV)Systems सोलर फोटोवोल्टिक (एसपीवी) प्रणालियां</t>
  </si>
  <si>
    <t>Aerogen. Hybrid System एयरोजेन हाइब्रिड सिस्‍टम</t>
  </si>
  <si>
    <t>Solar Cooker# सोलर कूकर#</t>
  </si>
  <si>
    <t>Biomass Gasifiers (Rural+Industrial) बायोगैस गैसिफायर (ग्रामीण+औद्योगिक)</t>
  </si>
  <si>
    <t>Biomass (non bagasse) बायोमास (खोई से भिन्‍न)</t>
  </si>
  <si>
    <t>Percentage of village  electifiedविद्युतीकृत गांवों का प्रतिशत</t>
  </si>
  <si>
    <t xml:space="preserve">Coke, Coal  कोक, कोयला </t>
  </si>
  <si>
    <t>Fire wood and chips जलावन और चिप्पड़</t>
  </si>
  <si>
    <t>L.P.G. एलपीजी</t>
  </si>
  <si>
    <t>Gobar gas गोबर गैस</t>
  </si>
  <si>
    <t>Dung-cake उपला</t>
  </si>
  <si>
    <t xml:space="preserve">Charcoal  चारकोल </t>
  </si>
  <si>
    <t>Kerosene  केरोसिन</t>
  </si>
  <si>
    <t>No cooking arrangement  खाने पकाने की कोई व्‍यवस्‍था नहीं</t>
  </si>
  <si>
    <t>all*  सभी*</t>
  </si>
  <si>
    <t>(For Year 2011-12 वर्ष के लिए)</t>
  </si>
  <si>
    <t>Estd. No of house holds  (00)  परिवारों की स्‍थापित संख्‍या</t>
  </si>
  <si>
    <t>No.of samplehouse holds surveyed  नमूना परिवारों की संख्‍या जिनका सर्वेक्षण किया गया</t>
  </si>
  <si>
    <t>Any other sources कोई अन्‍य स्रोत</t>
  </si>
  <si>
    <t>स्रोत :  जनगणना 2001, 2011, महापंजीयक का कार्यालय</t>
  </si>
  <si>
    <t>For year 2007-08 वर्ष के लिए</t>
  </si>
  <si>
    <t>kerosene केरोसिन</t>
  </si>
  <si>
    <t xml:space="preserve">electricity  विद्युत </t>
  </si>
  <si>
    <t>other अन्य</t>
  </si>
  <si>
    <t>estd. No . Of hhs (00) परिवारों की स्‍थापित संख्‍या (00)</t>
  </si>
  <si>
    <t>no. of sample hhs नमूना परिवारों की संख्‍या</t>
  </si>
  <si>
    <t>स्रोत : एनएसएस रिपोर्ट संख्‍या 530: भारत में पारिवारिक उपभोग व्‍यय, 2007-08</t>
  </si>
  <si>
    <t>not recorded  दर्ज नहीं किया गया है</t>
  </si>
  <si>
    <t xml:space="preserve">                                 Non-Energy Purposes                          ऊर्जा से भिन्‍न प्रयोजनों के लिए</t>
  </si>
  <si>
    <t xml:space="preserve">     Coal         कोयला</t>
  </si>
  <si>
    <t>Crude Oil  कच्‍चा तेल</t>
  </si>
  <si>
    <t xml:space="preserve">      Oil Products तेल उत्पाद</t>
  </si>
  <si>
    <t xml:space="preserve">   Natural         Gas प्राकृतिक गैस</t>
  </si>
  <si>
    <t xml:space="preserve">  Wind       सौर पवन</t>
  </si>
  <si>
    <t xml:space="preserve">   Electricity        विद्युत</t>
  </si>
  <si>
    <t xml:space="preserve">Water Pumping/Wind         Mills#          वाटर पंपिंग/विंड मिल </t>
  </si>
  <si>
    <t xml:space="preserve">Statement 2.22:  Sourcewise and State wise estimated potential of Renewable Power in India           </t>
  </si>
  <si>
    <t xml:space="preserve"> विवरण 2.22 :  भारत में नवीकरणीय विद्युत का स्रोतवार एवं राज्‍यवार अनुमानित विभव</t>
  </si>
  <si>
    <t>(Million cubic metres/ मिलियन घनमीटर)</t>
  </si>
  <si>
    <t xml:space="preserve">विवरण 2.20 : राज्‍यवार संस्‍थापित सोलर फोटोवॉल्टिक प्रणालियां </t>
  </si>
  <si>
    <t xml:space="preserve">  विवरण 2.29 (क) : प्रकाश के स्रोत के अनुसार परिवारों का वितरण </t>
  </si>
  <si>
    <t xml:space="preserve">  विवरण 2.29 (ख) : प्रकाश के स्रोत के अनुसार परिवारों का वितरण </t>
  </si>
  <si>
    <t xml:space="preserve"> Statement 2.29(a) : Distribution of households by source of lighting                                                               </t>
  </si>
  <si>
    <t xml:space="preserve"> Statement 2.29(b): Distribution of households by source of lighting                                             </t>
  </si>
  <si>
    <t>(Rural/ग्रामीण)</t>
  </si>
  <si>
    <t>(Urban/शहरी)</t>
  </si>
  <si>
    <t xml:space="preserve">  विवरण 2.27 : खाना पकाने के लिए ऊर्जा के प्राथमिक स्रोत के अनुसार परिवारों का प्रति 1000 वितरण </t>
  </si>
  <si>
    <t xml:space="preserve"> Statement 2.27 : Per 1000 distribution of households by primary source of energy for cooking                 </t>
  </si>
  <si>
    <t xml:space="preserve"> (Rural/ ग्रामीण)</t>
  </si>
  <si>
    <t xml:space="preserve"> विवरण 2.28 : खाना पकाने के लिए ऊर्जा के प्राथमिक स्रोत के अनुसार परिवारों का प्रति 1000 वितरण </t>
  </si>
  <si>
    <t xml:space="preserve">Statement 2.28 : Per 1000 distribution of households by primary source of energy for cooking </t>
  </si>
  <si>
    <t>राज्य/संघ राज्‍य क्षेत्र</t>
  </si>
  <si>
    <t xml:space="preserve">राज्य/संघ राज्‍य क्षेत्र
</t>
  </si>
  <si>
    <t xml:space="preserve">                                                                   Energy Purposes                                                            ऊर्जा के प्रयोजनार्थ</t>
  </si>
  <si>
    <t>1.  Light Distillates includes Liquified Petroleum Gas , Petrol and Naphtha.</t>
  </si>
  <si>
    <t>3.  Heavy Ends includes Fuel Oil, Lubricant, Petroleum Coke and Bitumen</t>
  </si>
  <si>
    <t>4.  Others include waxes, Sulphur, MTO, SBPS, Benzene, LABFS etc.</t>
  </si>
  <si>
    <t xml:space="preserve">        Others       अन्‍य</t>
  </si>
  <si>
    <t xml:space="preserve">       Year      वर्ष</t>
  </si>
  <si>
    <t xml:space="preserve">              Year           वर्ष</t>
  </si>
  <si>
    <t xml:space="preserve">            Flared              धधक</t>
  </si>
  <si>
    <t xml:space="preserve">                                Solar photovoltaic systems (numbers)                             सोलर फोटोवॉल्टिक प्रणालियां (संख्‍या)</t>
  </si>
  <si>
    <t>KToe: Kilo Tonne of oil equivalent</t>
  </si>
  <si>
    <t xml:space="preserve">(All figures in KToe  सभी आंकड़े कि. टन में)  </t>
  </si>
  <si>
    <t>Electrified    as on 31.03.2017       तक की स्थिति के अनुसार विद्युतीकृत</t>
  </si>
  <si>
    <t xml:space="preserve">Sl.No. क्र. सं. </t>
  </si>
  <si>
    <t>कुल (अखिल भारत)</t>
  </si>
  <si>
    <t>स्रोत : एनएसएस रिपोर्ट संख्‍या 567: भारत में खाना पकाने एवं प्रकाश के लिए भारतीय परिवारों के ऊर्जा स्रोत, 2011-12 (एनएसएस 68वां चक्र)  (पी-ए-37 से ए-57),सांख्यिकी और कार्यक्रम कार्यान्वयन मंत्रालय</t>
  </si>
  <si>
    <r>
      <t>Source : NSS Report No. 567: Energy Sources of Indian Households for Cooking and Lighting in India, 2011-12   (NSS 68</t>
    </r>
    <r>
      <rPr>
        <vertAlign val="superscript"/>
        <sz val="9"/>
        <rFont val="Calibri"/>
        <family val="2"/>
        <scheme val="minor"/>
      </rPr>
      <t>th</t>
    </r>
    <r>
      <rPr>
        <sz val="9"/>
        <rFont val="Calibri"/>
        <family val="2"/>
        <scheme val="minor"/>
      </rPr>
      <t xml:space="preserve">  Round ) (P-A-37 to A-57),Ministry of Statistics and Programme Implementation.</t>
    </r>
  </si>
  <si>
    <r>
      <t>Source : NSS Report No. 567: Energy Sources of Indian Households for Cooking and Lighting in India, 2011-12   (NSS 68</t>
    </r>
    <r>
      <rPr>
        <vertAlign val="superscript"/>
        <sz val="10"/>
        <rFont val="Calibri"/>
        <family val="2"/>
        <scheme val="minor"/>
      </rPr>
      <t>th</t>
    </r>
    <r>
      <rPr>
        <sz val="10"/>
        <rFont val="Calibri"/>
        <family val="2"/>
        <scheme val="minor"/>
      </rPr>
      <t xml:space="preserve">  Round ) (P-A-37 to A-57),Ministry of Statistics and Programme Implementation.</t>
    </r>
  </si>
  <si>
    <t>Primary source of energy for cooking/ खाना पकाने के लिए ऊर्जा का प्राथमिक स्रोत</t>
  </si>
  <si>
    <t>Note: Telegana figures ae included in A.P.</t>
  </si>
  <si>
    <t xml:space="preserve">* : Sum doesn't match with total of rounding  off </t>
  </si>
  <si>
    <t xml:space="preserve">           Year          वर्ष</t>
  </si>
  <si>
    <t xml:space="preserve">$ : Miscellaneous Sector =Manufacture +Road Transport+ Internal consumption for pipeline system </t>
  </si>
  <si>
    <t xml:space="preserve">                              Crude Oil                            कच्‍चा तेल</t>
  </si>
  <si>
    <t xml:space="preserve">                        Petroleum Products                      पेट्रोलियम उत्‍पाद</t>
  </si>
  <si>
    <t xml:space="preserve">               Year               वर्ष</t>
  </si>
  <si>
    <t xml:space="preserve">Statement 2.20 :State-wise cumulative solar photovoltaic systems installed                     </t>
  </si>
  <si>
    <t>Lanterns &amp;     Lamps             लालटेन और लैंप</t>
  </si>
  <si>
    <t>Towns /नगर</t>
  </si>
  <si>
    <t>Villages/ गांव</t>
  </si>
  <si>
    <r>
      <t>Delhi</t>
    </r>
    <r>
      <rPr>
        <vertAlign val="superscript"/>
        <sz val="11"/>
        <rFont val="Calibri"/>
        <family val="2"/>
        <scheme val="minor"/>
      </rPr>
      <t xml:space="preserve"> </t>
    </r>
  </si>
  <si>
    <t>(P) - Provisional/अंनतिम</t>
  </si>
  <si>
    <t xml:space="preserve">   Capacity            (MegaWatt)           क्षमता   (मेगा वाट)</t>
  </si>
  <si>
    <t xml:space="preserve">   Nos. संख्‍या</t>
  </si>
  <si>
    <t xml:space="preserve">       Capacity                (MegaWatt)            क्षमता   (मेगा वाट)</t>
  </si>
  <si>
    <t xml:space="preserve">   Capacity            (MegaWatt)         क्षमता   (मेगा वाट)</t>
  </si>
  <si>
    <t xml:space="preserve">  आंध्र प्रदेश</t>
  </si>
  <si>
    <t xml:space="preserve">  अरुणाचल प्रदेश</t>
  </si>
  <si>
    <t xml:space="preserve">  असम</t>
  </si>
  <si>
    <t xml:space="preserve">  बिहार</t>
  </si>
  <si>
    <t xml:space="preserve">  छत्तीसगढ़</t>
  </si>
  <si>
    <t xml:space="preserve">  दिल्ली</t>
  </si>
  <si>
    <t xml:space="preserve">  गोवा</t>
  </si>
  <si>
    <t xml:space="preserve">  गुजरात</t>
  </si>
  <si>
    <t xml:space="preserve">  हरियाणा</t>
  </si>
  <si>
    <t xml:space="preserve">  हिमाचल प्रदेश</t>
  </si>
  <si>
    <t xml:space="preserve">  जम्‍मू एवं कश्‍मीर</t>
  </si>
  <si>
    <t xml:space="preserve">  झारखंड</t>
  </si>
  <si>
    <t xml:space="preserve">  कर्नाटक</t>
  </si>
  <si>
    <t xml:space="preserve">  केरल</t>
  </si>
  <si>
    <t xml:space="preserve">  मध्य प्रदेश</t>
  </si>
  <si>
    <t xml:space="preserve">  महाराष्ट्र</t>
  </si>
  <si>
    <t xml:space="preserve">  मणिपुर</t>
  </si>
  <si>
    <t xml:space="preserve">  मेघालय</t>
  </si>
  <si>
    <t xml:space="preserve">  मिजोरम</t>
  </si>
  <si>
    <t xml:space="preserve">  नागालैंड</t>
  </si>
  <si>
    <t xml:space="preserve">  ओडिशा</t>
  </si>
  <si>
    <t xml:space="preserve">  पंजाब</t>
  </si>
  <si>
    <t xml:space="preserve">  राजस्थान</t>
  </si>
  <si>
    <t xml:space="preserve">  सिक्किम</t>
  </si>
  <si>
    <t xml:space="preserve">  तमिलनाडु</t>
  </si>
  <si>
    <t xml:space="preserve">  तेलंगाना</t>
  </si>
  <si>
    <t xml:space="preserve">  त्रिपुरा</t>
  </si>
  <si>
    <t xml:space="preserve">  उत्तर प्रदेश</t>
  </si>
  <si>
    <t xml:space="preserve">  उत्तराखंड</t>
  </si>
  <si>
    <t xml:space="preserve">  पश्चिम बंगाल</t>
  </si>
  <si>
    <t xml:space="preserve">  चंडीगढ़</t>
  </si>
  <si>
    <t xml:space="preserve">  लक्षद्वीप</t>
  </si>
  <si>
    <t xml:space="preserve">  पुद्दुचेरी</t>
  </si>
  <si>
    <t xml:space="preserve">  अन्‍य</t>
  </si>
  <si>
    <t xml:space="preserve">  नाबार्ड</t>
  </si>
  <si>
    <t xml:space="preserve">  कुल</t>
  </si>
  <si>
    <t xml:space="preserve">  अखिल भारतीय कुल </t>
  </si>
  <si>
    <t xml:space="preserve">  वितरण (प्रतिशत)</t>
  </si>
  <si>
    <t xml:space="preserve">  दादरा एवं नगर हवेली</t>
  </si>
  <si>
    <t xml:space="preserve">  दमन एवं दीव </t>
  </si>
  <si>
    <t xml:space="preserve">  कुल (एमडब्ल्यू)</t>
  </si>
  <si>
    <t xml:space="preserve">  उत्‍पादन</t>
  </si>
  <si>
    <t xml:space="preserve">  आयात</t>
  </si>
  <si>
    <t xml:space="preserve">  निर्यात</t>
  </si>
  <si>
    <t xml:space="preserve">  स्‍टॉक परिवर्तन</t>
  </si>
  <si>
    <t xml:space="preserve">  प्राथमिक ऊर्जा की कुल आपूर्ति</t>
  </si>
  <si>
    <t xml:space="preserve">  सांख्यिकीय अंतर</t>
  </si>
  <si>
    <t xml:space="preserve">  मुख्‍य गतिविधि उत्‍पादक विद्युत संयंत्र</t>
  </si>
  <si>
    <t xml:space="preserve">  आटो उत्‍पादक विद्युत संयंत्र</t>
  </si>
  <si>
    <t xml:space="preserve">  ऑयल रिफाइनरी</t>
  </si>
  <si>
    <t xml:space="preserve">  ऊर्जा उद्योग द्वारा ऊर्जा का स्‍वयं प्रयोग</t>
  </si>
  <si>
    <t xml:space="preserve">  क्षतियां</t>
  </si>
  <si>
    <t xml:space="preserve">  अंतिम उपभोग</t>
  </si>
  <si>
    <t xml:space="preserve">  उद्योग</t>
  </si>
  <si>
    <t xml:space="preserve">  लोहा एवं इस्‍पात</t>
  </si>
  <si>
    <t xml:space="preserve">  रसायन और पेट्रोरसायन</t>
  </si>
  <si>
    <t xml:space="preserve">  अलौह धातुएं</t>
  </si>
  <si>
    <t xml:space="preserve">  मशीनरी</t>
  </si>
  <si>
    <t xml:space="preserve">  खनन एवं आखनन</t>
  </si>
  <si>
    <t xml:space="preserve">  कागज, लुग्‍दी और प्रिंट</t>
  </si>
  <si>
    <t xml:space="preserve">  निर्माण</t>
  </si>
  <si>
    <t xml:space="preserve">  वस्त्र एवं चर्म</t>
  </si>
  <si>
    <t xml:space="preserve">  गैर विनिर्दिष्‍ट (उद्योग)</t>
  </si>
  <si>
    <t xml:space="preserve">  परिवहन</t>
  </si>
  <si>
    <t xml:space="preserve">  सड़क</t>
  </si>
  <si>
    <t xml:space="preserve">  घरेलू उड्डयन</t>
  </si>
  <si>
    <t xml:space="preserve">  रेल</t>
  </si>
  <si>
    <t xml:space="preserve">  पाइपलाइन परिवहन</t>
  </si>
  <si>
    <t xml:space="preserve">  घरेलू नेविगेशन</t>
  </si>
  <si>
    <t xml:space="preserve">  गैर विनिर्दिष्‍ट (परिवहन)</t>
  </si>
  <si>
    <t xml:space="preserve">  अन्य</t>
  </si>
  <si>
    <t xml:space="preserve">  आवासीय</t>
  </si>
  <si>
    <t xml:space="preserve">  वाणिज्यिक एवं सार्वजनिक सेवाएं</t>
  </si>
  <si>
    <t xml:space="preserve">  कृषि/वानिकी</t>
  </si>
  <si>
    <t xml:space="preserve">  गैर विनिर्दिष्‍ट (अन्‍य)</t>
  </si>
  <si>
    <t xml:space="preserve">  ऊर्जा से भिन्‍न प्रयोग</t>
  </si>
  <si>
    <t xml:space="preserve">  ऊर्जा से भिन्‍न प्रयोग उद्योग/परिवर्तन/</t>
  </si>
  <si>
    <t xml:space="preserve">  विद्युत आउटपुट GWh में</t>
  </si>
  <si>
    <t xml:space="preserve">  विद्युत आउटपुट-मुख्‍य गतिविधि उत्‍पादक विद्युत संयंत्र</t>
  </si>
  <si>
    <t xml:space="preserve">  विद्युत आउटपुट-आटो उत्‍पादक विद्युत संयंत्र</t>
  </si>
  <si>
    <t xml:space="preserve">  दमन एवं दीव</t>
  </si>
  <si>
    <t xml:space="preserve">  अंडमान एवं निकोबार दीप समूह</t>
  </si>
  <si>
    <t xml:space="preserve">  अन्‍य* </t>
  </si>
  <si>
    <t xml:space="preserve">  कुल </t>
  </si>
  <si>
    <t xml:space="preserve">  अखिल भारत</t>
  </si>
  <si>
    <t xml:space="preserve">  भारत</t>
  </si>
  <si>
    <t xml:space="preserve">  पूर्वोत्‍तर राज्‍य</t>
  </si>
  <si>
    <t xml:space="preserve">  संघ राज्‍य क्षेत्र</t>
  </si>
  <si>
    <t xml:space="preserve">Statement 2.24: Energy Balance of India for 2016-17 (P)  </t>
  </si>
  <si>
    <t xml:space="preserve">Note : Final consumption refers to End Use Consumption </t>
  </si>
  <si>
    <t xml:space="preserve">Statement  2.16 : Domestic production of petroleum products                 </t>
  </si>
  <si>
    <t>विवरण 2.16 : पेट्रोलियम उत्‍पादों का घरेलू उत्‍पादन</t>
  </si>
  <si>
    <t>(Million Cubic Meters मिलियन घनमीटर)</t>
  </si>
  <si>
    <t>विवरण 2.18 :  कच्‍चा तेल एवं पेट्रोलियम उत्‍पादों की उपलब्‍धता</t>
  </si>
  <si>
    <t>Statement 2.18:  Availability of crude oil and petroleum products</t>
  </si>
  <si>
    <r>
      <rPr>
        <b/>
        <sz val="11"/>
        <color rgb="FF000000"/>
        <rFont val="Calibri"/>
        <family val="2"/>
        <scheme val="minor"/>
      </rPr>
      <t>राज्‍य/संघ राज्‍य क्षेत्र</t>
    </r>
  </si>
  <si>
    <t xml:space="preserve">Statement 2.21  :  State wise details of small hydro power projects (upto 25 MW)  Setup &amp; Under Implementation          </t>
  </si>
  <si>
    <t xml:space="preserve">विवरण 2.21 :  स्थापित एवं कार्यान्‍वयन के अधीन लघु जल विद्युत परियोजनाओं (25 MW तक ) का राज्‍यवार ब्‍यौरा </t>
  </si>
  <si>
    <t xml:space="preserve">  राज्‍य </t>
  </si>
  <si>
    <t xml:space="preserve">राज्‍य / संघ राज्‍य क्षेत्र </t>
  </si>
  <si>
    <t xml:space="preserve">Statement 2.23 :State-wise Installed Capacity of Grid Interactive Renewable Power                                 </t>
  </si>
  <si>
    <t xml:space="preserve">विवरण 2.23 : ग्रिड अंति:क्रियात्‍मक नवीकरणीय विद्युत की राज्‍यवार संस्‍थापित क्षमता </t>
  </si>
  <si>
    <t>राज्‍य / संघ राज्‍य क्षेत्र</t>
  </si>
  <si>
    <t>Source: Ministry of New and Renewable Energy</t>
  </si>
  <si>
    <t>स्रोत: नवीन एवं नवीकरणीय ऊर्जा मंत्रालय</t>
  </si>
  <si>
    <r>
      <rPr>
        <b/>
        <sz val="11"/>
        <rFont val="Calibri"/>
        <family val="2"/>
      </rPr>
      <t>उत्तरी क्षेत्र</t>
    </r>
  </si>
  <si>
    <r>
      <rPr>
        <b/>
        <sz val="11"/>
        <rFont val="Calibri"/>
        <family val="2"/>
      </rPr>
      <t>पश्चिम क्षेत्र</t>
    </r>
  </si>
  <si>
    <r>
      <rPr>
        <b/>
        <sz val="11"/>
        <rFont val="Calibri"/>
        <family val="2"/>
      </rPr>
      <t>दक्षिण क्षेत्र</t>
    </r>
  </si>
  <si>
    <r>
      <rPr>
        <b/>
        <sz val="11"/>
        <rFont val="Calibri"/>
        <family val="2"/>
      </rPr>
      <t>पूर्वी क्षेत्र</t>
    </r>
  </si>
  <si>
    <r>
      <rPr>
        <b/>
        <sz val="11"/>
        <rFont val="Calibri"/>
        <family val="2"/>
      </rPr>
      <t>पूर्वोत्‍तर क्षेत्र</t>
    </r>
  </si>
  <si>
    <t xml:space="preserve">Statement 2.25 : Number of towns and villages electrified in India                    </t>
  </si>
  <si>
    <t>विवरण 2.25 : भारत में विद्युतीकृत नगरों एवं गांवों की संख्‍या</t>
  </si>
  <si>
    <t xml:space="preserve"> (as on 31.03.2017 तक की स्थिति के अनुसार)</t>
  </si>
  <si>
    <t>(Nos. in lakh /संख्या लाख में)</t>
  </si>
  <si>
    <t>Village Electrification  ग्राम विद्युतीकरण</t>
  </si>
  <si>
    <t xml:space="preserve">Blank cells indicate nil </t>
  </si>
  <si>
    <t xml:space="preserve">सारणी 2.29 (ग) :  प्रकाश के स्रोत के अनुसार परिवारों का वितरण </t>
  </si>
  <si>
    <t>Statement  2.29(c):  Distribution of households by source of lighting</t>
  </si>
  <si>
    <t>Statement 2.29(d) :Distribution of households by source of lighting</t>
  </si>
  <si>
    <t xml:space="preserve">सारणी 2.29 (घ) : प्रकाश के स्रोत के अनुसार परिवारों का वितरण </t>
  </si>
  <si>
    <t xml:space="preserve">                        primary source of energy for lighting                           प्रकाश के लिए ऊर्जा का प्राथमिक स्रोत</t>
  </si>
  <si>
    <t xml:space="preserve">  Total No. of   Households  परिवारों की कुल संख्‍या </t>
  </si>
  <si>
    <t xml:space="preserve">                                         Primary source of energy for lighting (%)                                       प्रकाश के लिए ऊर्जा का प्राथमिक स्रोत (प्रतिशत)</t>
  </si>
  <si>
    <t xml:space="preserve"> Sl. No.   क्र. सं.</t>
  </si>
  <si>
    <t xml:space="preserve"> Total No. of  Households   परिवारों की कुल संख्‍या </t>
  </si>
  <si>
    <t xml:space="preserve">                                      Primary source of energy for lighting (%)                                        प्रकाश के लिए ऊर्जा का प्राथमिक स्रोत (प्रतिशत)</t>
  </si>
  <si>
    <t xml:space="preserve">         No lighting         कोई प्रकाश नहीं</t>
  </si>
  <si>
    <t xml:space="preserve">         No lighting          कोई प्रकाश नहीं</t>
  </si>
  <si>
    <t xml:space="preserve">        Electricity     विद्युत</t>
  </si>
  <si>
    <t xml:space="preserve">         Kerosene              केरोसिन    </t>
  </si>
  <si>
    <t xml:space="preserve">       Electricity         विद्युत</t>
  </si>
  <si>
    <t xml:space="preserve">      Kerosene       केरोसिन</t>
  </si>
  <si>
    <t>With no lightng arrangement     प्रकाश की कोई व्‍यवस्‍था नहीं</t>
  </si>
  <si>
    <t xml:space="preserve">      all     सभी</t>
  </si>
  <si>
    <t>With no lightng arrangement    प्रकाश की कोई व्‍यवस्‍था नहीं</t>
  </si>
  <si>
    <t xml:space="preserve">       all     सभी</t>
  </si>
  <si>
    <t xml:space="preserve">                              (Rural/ ग्रामीण)</t>
  </si>
  <si>
    <t xml:space="preserve">                        (Urban/ शहरी)</t>
  </si>
  <si>
    <t xml:space="preserve">Source : Indian Petroleum &amp; Natural Gas Statistics 2017-18, Ministry of Petroleum and Natural Gas  
स्रोत : भारतीय पेट्रोलियम एवं प्राकृतिक गैस सांख्यिकी 2017-18, पेट्रोलियम एवं प्राकृतिक गैस मंत्रालय              </t>
  </si>
  <si>
    <t>Power Generation  
विद्युत उत्‍पादन</t>
  </si>
  <si>
    <t xml:space="preserve">Industrial  
आद्योगिक </t>
  </si>
  <si>
    <t>Tea Plantation
 चाय बागान</t>
  </si>
  <si>
    <t>Domestic fuel /Transport*   
घरेलू ईंधन / परिवहन*</t>
  </si>
  <si>
    <t>Refinery  
रिफाइनरी</t>
  </si>
  <si>
    <t>Miscellaneous Sector $
विविध क्षेत्र $</t>
  </si>
  <si>
    <t>Total
कुल</t>
  </si>
  <si>
    <t xml:space="preserve">Fertilizer
उर्वरक    </t>
  </si>
  <si>
    <t>Captive Use/LPG Shrinkage 
स्वोपयोगी प्रयोग/एलपीजी संकुचन</t>
  </si>
  <si>
    <t>Sponge Iron
स्‍पंज आयरन</t>
  </si>
  <si>
    <t>Petrochemical
पेट्रोरसायन</t>
  </si>
  <si>
    <t xml:space="preserve">    Total       
कुल</t>
  </si>
  <si>
    <t>Grand Total  
 कुल योग</t>
  </si>
  <si>
    <t>Sl No. 
क्र. सं.</t>
  </si>
  <si>
    <t>S.No. 
क्र. सं.</t>
  </si>
  <si>
    <t>Wind Power  
पवन विद्युत</t>
  </si>
  <si>
    <t xml:space="preserve">Small Hydro Power 
लघु जल विद्युत  </t>
  </si>
  <si>
    <t>Biomass Power 
बायोमास विद्युत</t>
  </si>
  <si>
    <t>Cogeneration bagasse
सहउत्‍पादन खोई</t>
  </si>
  <si>
    <t>Waste to Energy 
अपशिष्‍ट से ऊर्जा</t>
  </si>
  <si>
    <t>Solar 
सोलर</t>
  </si>
  <si>
    <t>Total   
कुल</t>
  </si>
  <si>
    <t>Distribution (%)
वितरण (प्रतिशत)</t>
  </si>
  <si>
    <t>Dadra And Nagar Haveli</t>
  </si>
  <si>
    <t xml:space="preserve"> अंडमान एवं निकोबार दीप समूह</t>
  </si>
  <si>
    <t>2.  Middle Distillates includes Kerosene, Aviation Turbine, High Speed Diesel Oil and Light Diesel Oil</t>
  </si>
  <si>
    <t>Note: Sectors where natural  gas is being used as feedstock are classified as consumption of gas under non energy purpose whereas those sectors where natural gas is used as fuel are classified as consumption of gas under energy purpose.</t>
  </si>
  <si>
    <t>Source : Energy Statistics 2018, Ministry of Statistics and Programme Implementation</t>
  </si>
  <si>
    <t>स्रोत: ऊर्जा सांख्यिकी 2018, सांख्यिकी एवं कार्यक्रम कार्यान्वयन मंत्रालय</t>
  </si>
  <si>
    <t>Andaman And Nicobar Islands</t>
  </si>
  <si>
    <t>Source    : General Review 2018, Central Electricity Authority</t>
  </si>
  <si>
    <t>स्रोत: सामान्‍य समीक्षा 2018, केंद्रीय विद्युत प्राधिकरण</t>
  </si>
  <si>
    <t>Primary source of energy for lighting
प्रकाश के लिए ऊर्जा का प्राथमिक स्रोत</t>
  </si>
  <si>
    <t xml:space="preserve">Re-injected * 
पुन: अंत:क्षेपित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</si>
</sst>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43" formatCode="_(* #,##0.00_);_(* \(#,##0.00\);_(* &quot;-&quot;??_);_(@_)"/>
    <numFmt numFmtId="164" formatCode="0.0"/>
    <numFmt numFmtId="165" formatCode="#,##0.00;\-#,##0.00;\-;"/>
    <numFmt numFmtId="166" formatCode="_(* #,##0.0_);_(* \(#,##0.0\);_(* &quot;-&quot;??_);_(@_)"/>
    <numFmt numFmtId="167" formatCode="_(* #,##0_);_(* \(#,##0\);_(* &quot;-&quot;??_);_(@_)"/>
    <numFmt numFmtId="168" formatCode="_(* #,##0.000_);_(* \(#,##0.000\);_(* &quot;-&quot;??_);_(@_)"/>
  </numFmts>
  <fonts count="50">
    <font>
      <sz val="11"/>
      <color theme="1"/>
      <name val="Calibri"/>
      <charset val="134"/>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name val="Calibri"/>
      <family val="2"/>
      <scheme val="minor"/>
    </font>
    <font>
      <sz val="11"/>
      <name val="Calibri"/>
      <family val="2"/>
      <scheme val="minor"/>
    </font>
    <font>
      <b/>
      <sz val="11"/>
      <name val="Calibri"/>
      <family val="2"/>
      <scheme val="minor"/>
    </font>
    <font>
      <b/>
      <sz val="11"/>
      <color theme="1"/>
      <name val="Calibri"/>
      <family val="2"/>
      <scheme val="minor"/>
    </font>
    <font>
      <b/>
      <sz val="12"/>
      <name val="Calibri"/>
      <family val="2"/>
      <scheme val="minor"/>
    </font>
    <font>
      <sz val="12"/>
      <color theme="1"/>
      <name val="Calibri"/>
      <family val="2"/>
      <scheme val="minor"/>
    </font>
    <font>
      <sz val="12"/>
      <name val="Calibri"/>
      <family val="2"/>
      <scheme val="minor"/>
    </font>
    <font>
      <sz val="10"/>
      <color theme="1"/>
      <name val="Calibri"/>
      <family val="2"/>
      <scheme val="minor"/>
    </font>
    <font>
      <sz val="10"/>
      <color rgb="FF000000"/>
      <name val="Times New Roman"/>
      <family val="1"/>
    </font>
    <font>
      <b/>
      <sz val="10"/>
      <name val="Calibri"/>
      <family val="2"/>
      <scheme val="minor"/>
    </font>
    <font>
      <b/>
      <sz val="12"/>
      <color theme="1"/>
      <name val="Calibri"/>
      <family val="2"/>
      <scheme val="minor"/>
    </font>
    <font>
      <sz val="10"/>
      <color rgb="FF666666"/>
      <name val="Calibri"/>
      <family val="2"/>
      <scheme val="minor"/>
    </font>
    <font>
      <sz val="11"/>
      <color indexed="8"/>
      <name val="Calibri"/>
      <family val="2"/>
      <scheme val="minor"/>
    </font>
    <font>
      <sz val="10"/>
      <color rgb="FF000000"/>
      <name val="Calibri"/>
      <family val="2"/>
      <scheme val="minor"/>
    </font>
    <font>
      <sz val="12"/>
      <color rgb="FF000000"/>
      <name val="Calibri"/>
      <family val="2"/>
      <scheme val="minor"/>
    </font>
    <font>
      <vertAlign val="superscript"/>
      <sz val="11"/>
      <name val="Calibri"/>
      <family val="2"/>
      <scheme val="minor"/>
    </font>
    <font>
      <sz val="9"/>
      <name val="Calibri"/>
      <family val="2"/>
      <scheme val="minor"/>
    </font>
    <font>
      <vertAlign val="superscript"/>
      <sz val="9"/>
      <name val="Calibri"/>
      <family val="2"/>
      <scheme val="minor"/>
    </font>
    <font>
      <vertAlign val="superscript"/>
      <sz val="10"/>
      <name val="Calibri"/>
      <family val="2"/>
      <scheme val="minor"/>
    </font>
    <font>
      <i/>
      <sz val="11"/>
      <name val="Calibri"/>
      <family val="2"/>
      <scheme val="minor"/>
    </font>
    <font>
      <sz val="11"/>
      <name val="Arial"/>
      <family val="2"/>
    </font>
    <font>
      <sz val="11"/>
      <name val="Calibri"/>
      <family val="2"/>
    </font>
    <font>
      <sz val="11"/>
      <color theme="1"/>
      <name val="Calibri"/>
      <family val="2"/>
    </font>
    <font>
      <b/>
      <sz val="11"/>
      <name val="Calibri"/>
      <family val="2"/>
    </font>
    <font>
      <sz val="10"/>
      <name val="Calibri"/>
      <family val="2"/>
    </font>
    <font>
      <sz val="12"/>
      <color theme="1"/>
      <name val="Calibri"/>
      <family val="2"/>
    </font>
    <font>
      <b/>
      <sz val="12"/>
      <color rgb="FF000000"/>
      <name val="Calibri"/>
      <family val="2"/>
      <scheme val="minor"/>
    </font>
    <font>
      <sz val="11"/>
      <color theme="1"/>
      <name val="Calibri"/>
      <family val="2"/>
      <scheme val="minor"/>
    </font>
    <font>
      <sz val="11"/>
      <color rgb="FF000000"/>
      <name val="Calibri"/>
      <family val="2"/>
      <scheme val="minor"/>
    </font>
    <font>
      <b/>
      <sz val="11"/>
      <color rgb="FF000000"/>
      <name val="Calibri"/>
      <family val="2"/>
      <scheme val="minor"/>
    </font>
    <font>
      <b/>
      <sz val="11"/>
      <color indexed="8"/>
      <name val="Calibri"/>
      <family val="2"/>
      <scheme val="minor"/>
    </font>
    <font>
      <i/>
      <sz val="11"/>
      <color theme="1"/>
      <name val="Calibri"/>
      <family val="2"/>
      <scheme val="minor"/>
    </font>
    <font>
      <sz val="11"/>
      <color indexed="61"/>
      <name val="Calibri"/>
      <family val="2"/>
      <scheme val="minor"/>
    </font>
  </fonts>
  <fills count="3">
    <fill>
      <patternFill patternType="none"/>
    </fill>
    <fill>
      <patternFill patternType="gray125"/>
    </fill>
    <fill>
      <patternFill patternType="solid">
        <fgColor theme="7" tint="0.79998168889431442"/>
        <bgColor indexed="64"/>
      </patternFill>
    </fill>
  </fills>
  <borders count="19">
    <border>
      <left/>
      <right/>
      <top/>
      <bottom/>
      <diagonal/>
    </border>
    <border>
      <left/>
      <right/>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top style="thin">
        <color auto="1"/>
      </top>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thin">
        <color auto="1"/>
      </left>
      <right/>
      <top/>
      <bottom style="thin">
        <color auto="1"/>
      </bottom>
      <diagonal/>
    </border>
    <border>
      <left style="thin">
        <color auto="1"/>
      </left>
      <right style="thin">
        <color auto="1"/>
      </right>
      <top/>
      <bottom/>
      <diagonal/>
    </border>
    <border>
      <left/>
      <right style="thin">
        <color auto="1"/>
      </right>
      <top/>
      <bottom/>
      <diagonal/>
    </border>
    <border>
      <left/>
      <right style="thin">
        <color auto="1"/>
      </right>
      <top style="thin">
        <color auto="1"/>
      </top>
      <bottom style="thin">
        <color auto="1"/>
      </bottom>
      <diagonal/>
    </border>
    <border>
      <left/>
      <right style="thin">
        <color auto="1"/>
      </right>
      <top/>
      <bottom style="thin">
        <color auto="1"/>
      </bottom>
      <diagonal/>
    </border>
    <border>
      <left style="thin">
        <color auto="1"/>
      </left>
      <right/>
      <top/>
      <bottom/>
      <diagonal/>
    </border>
    <border>
      <left/>
      <right/>
      <top style="thin">
        <color auto="1"/>
      </top>
      <bottom/>
      <diagonal/>
    </border>
    <border>
      <left/>
      <right style="thin">
        <color auto="1"/>
      </right>
      <top style="thin">
        <color auto="1"/>
      </top>
      <bottom/>
      <diagonal/>
    </border>
    <border>
      <left style="medium">
        <color auto="1"/>
      </left>
      <right style="thin">
        <color auto="1"/>
      </right>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bottom/>
      <diagonal/>
    </border>
  </borders>
  <cellStyleXfs count="8">
    <xf numFmtId="0" fontId="0" fillId="0" borderId="0"/>
    <xf numFmtId="0" fontId="16" fillId="0" borderId="0"/>
    <xf numFmtId="0" fontId="16" fillId="0" borderId="0"/>
    <xf numFmtId="0" fontId="25" fillId="0" borderId="0"/>
    <xf numFmtId="0" fontId="15" fillId="0" borderId="0"/>
    <xf numFmtId="0" fontId="13" fillId="0" borderId="0"/>
    <xf numFmtId="0" fontId="12" fillId="0" borderId="0"/>
    <xf numFmtId="43" fontId="44" fillId="0" borderId="0" applyFont="0" applyFill="0" applyBorder="0" applyAlignment="0" applyProtection="0"/>
  </cellStyleXfs>
  <cellXfs count="505">
    <xf numFmtId="0" fontId="0" fillId="0" borderId="0" xfId="0"/>
    <xf numFmtId="0" fontId="5" fillId="2" borderId="0" xfId="0" applyFont="1" applyFill="1"/>
    <xf numFmtId="0" fontId="19" fillId="2" borderId="0" xfId="0" applyFont="1" applyFill="1" applyBorder="1" applyAlignment="1">
      <alignment horizontal="right"/>
    </xf>
    <xf numFmtId="0" fontId="19" fillId="2" borderId="7" xfId="0" applyFont="1" applyFill="1" applyBorder="1" applyAlignment="1">
      <alignment horizontal="center" vertical="top" wrapText="1"/>
    </xf>
    <xf numFmtId="0" fontId="19" fillId="2" borderId="7" xfId="0" applyFont="1" applyFill="1" applyBorder="1" applyAlignment="1">
      <alignment vertical="top" wrapText="1"/>
    </xf>
    <xf numFmtId="0" fontId="19" fillId="2" borderId="7" xfId="0" applyFont="1" applyFill="1" applyBorder="1" applyAlignment="1">
      <alignment horizontal="center" vertical="center"/>
    </xf>
    <xf numFmtId="0" fontId="19" fillId="2" borderId="7" xfId="0" applyFont="1" applyFill="1" applyBorder="1" applyAlignment="1">
      <alignment horizontal="center" vertical="center" wrapText="1"/>
    </xf>
    <xf numFmtId="0" fontId="15" fillId="2" borderId="0" xfId="0" applyFont="1" applyFill="1"/>
    <xf numFmtId="0" fontId="18" fillId="2" borderId="7" xfId="0" applyFont="1" applyFill="1" applyBorder="1" applyAlignment="1">
      <alignment horizontal="center" vertical="top"/>
    </xf>
    <xf numFmtId="0" fontId="18" fillId="2" borderId="7" xfId="0" applyFont="1" applyFill="1" applyBorder="1" applyAlignment="1">
      <alignment horizontal="left" vertical="top" wrapText="1"/>
    </xf>
    <xf numFmtId="0" fontId="18" fillId="2" borderId="7" xfId="0" applyFont="1" applyFill="1" applyBorder="1" applyAlignment="1">
      <alignment horizontal="right" vertical="top" wrapText="1"/>
    </xf>
    <xf numFmtId="0" fontId="18" fillId="2" borderId="11" xfId="0" applyFont="1" applyFill="1" applyBorder="1" applyAlignment="1">
      <alignment horizontal="right" vertical="top" wrapText="1"/>
    </xf>
    <xf numFmtId="0" fontId="15" fillId="2" borderId="0" xfId="0" applyFont="1" applyFill="1" applyAlignment="1">
      <alignment vertical="top"/>
    </xf>
    <xf numFmtId="0" fontId="18" fillId="2" borderId="7" xfId="0" applyFont="1" applyFill="1" applyBorder="1" applyAlignment="1">
      <alignment horizontal="center"/>
    </xf>
    <xf numFmtId="0" fontId="18" fillId="2" borderId="7" xfId="0" applyFont="1" applyFill="1" applyBorder="1" applyAlignment="1">
      <alignment vertical="top" wrapText="1"/>
    </xf>
    <xf numFmtId="0" fontId="18" fillId="2" borderId="7" xfId="0" applyFont="1" applyFill="1" applyBorder="1"/>
    <xf numFmtId="0" fontId="18" fillId="2" borderId="7" xfId="0" applyFont="1" applyFill="1" applyBorder="1" applyAlignment="1">
      <alignment horizontal="right"/>
    </xf>
    <xf numFmtId="0" fontId="18" fillId="2" borderId="11" xfId="0" applyFont="1" applyFill="1" applyBorder="1"/>
    <xf numFmtId="0" fontId="18" fillId="2" borderId="7" xfId="0" applyFont="1" applyFill="1" applyBorder="1" applyAlignment="1">
      <alignment vertical="top"/>
    </xf>
    <xf numFmtId="0" fontId="2" fillId="2" borderId="7" xfId="0" applyFont="1" applyFill="1" applyBorder="1" applyAlignment="1">
      <alignment vertical="top" wrapText="1"/>
    </xf>
    <xf numFmtId="0" fontId="2" fillId="2" borderId="2" xfId="0" applyFont="1" applyFill="1" applyBorder="1" applyAlignment="1">
      <alignment vertical="top" wrapText="1"/>
    </xf>
    <xf numFmtId="0" fontId="18" fillId="2" borderId="2" xfId="0" applyFont="1" applyFill="1" applyBorder="1"/>
    <xf numFmtId="0" fontId="18" fillId="2" borderId="2" xfId="0" applyFont="1" applyFill="1" applyBorder="1" applyAlignment="1">
      <alignment horizontal="right" vertical="top" wrapText="1"/>
    </xf>
    <xf numFmtId="0" fontId="18" fillId="2" borderId="2" xfId="0" applyFont="1" applyFill="1" applyBorder="1" applyAlignment="1">
      <alignment horizontal="right"/>
    </xf>
    <xf numFmtId="0" fontId="2" fillId="2" borderId="7" xfId="0" applyFont="1" applyFill="1" applyBorder="1"/>
    <xf numFmtId="0" fontId="17" fillId="2" borderId="0" xfId="0" applyFont="1" applyFill="1" applyBorder="1"/>
    <xf numFmtId="0" fontId="24" fillId="2" borderId="14" xfId="0" applyFont="1" applyFill="1" applyBorder="1" applyAlignment="1">
      <alignment vertical="top" wrapText="1"/>
    </xf>
    <xf numFmtId="0" fontId="17" fillId="2" borderId="14" xfId="0" applyFont="1" applyFill="1" applyBorder="1"/>
    <xf numFmtId="0" fontId="17" fillId="2" borderId="14" xfId="0" applyFont="1" applyFill="1" applyBorder="1" applyAlignment="1">
      <alignment horizontal="right" vertical="top" wrapText="1"/>
    </xf>
    <xf numFmtId="0" fontId="17" fillId="2" borderId="14" xfId="0" applyFont="1" applyFill="1" applyBorder="1" applyAlignment="1">
      <alignment horizontal="right"/>
    </xf>
    <xf numFmtId="0" fontId="18" fillId="2" borderId="0" xfId="0" applyFont="1" applyFill="1" applyBorder="1" applyAlignment="1">
      <alignment horizontal="left"/>
    </xf>
    <xf numFmtId="0" fontId="24" fillId="2" borderId="0" xfId="0" applyFont="1" applyFill="1" applyAlignment="1"/>
    <xf numFmtId="0" fontId="24" fillId="2" borderId="0" xfId="0" applyFont="1" applyFill="1"/>
    <xf numFmtId="0" fontId="17" fillId="2" borderId="0" xfId="0" applyFont="1" applyFill="1" applyBorder="1" applyAlignment="1"/>
    <xf numFmtId="0" fontId="17" fillId="2" borderId="0" xfId="0" applyFont="1" applyFill="1"/>
    <xf numFmtId="0" fontId="17" fillId="2" borderId="0" xfId="0" applyFont="1" applyFill="1" applyBorder="1" applyAlignment="1">
      <alignment horizontal="left"/>
    </xf>
    <xf numFmtId="0" fontId="19" fillId="2" borderId="7" xfId="6" applyFont="1" applyFill="1" applyBorder="1" applyAlignment="1">
      <alignment horizontal="center" vertical="top" wrapText="1"/>
    </xf>
    <xf numFmtId="0" fontId="22" fillId="2" borderId="0" xfId="6" applyFont="1" applyFill="1" applyBorder="1"/>
    <xf numFmtId="0" fontId="18" fillId="2" borderId="1" xfId="6" applyFont="1" applyFill="1" applyBorder="1" applyAlignment="1">
      <alignment horizontal="center" wrapText="1"/>
    </xf>
    <xf numFmtId="0" fontId="2" fillId="2" borderId="0" xfId="6" applyFont="1" applyFill="1" applyBorder="1"/>
    <xf numFmtId="0" fontId="4" fillId="2" borderId="0" xfId="6" applyFont="1" applyFill="1" applyBorder="1"/>
    <xf numFmtId="0" fontId="18" fillId="2" borderId="7" xfId="6" applyFont="1" applyFill="1" applyBorder="1" applyAlignment="1">
      <alignment vertical="top" wrapText="1"/>
    </xf>
    <xf numFmtId="0" fontId="2" fillId="2" borderId="7" xfId="6" applyFont="1" applyFill="1" applyBorder="1"/>
    <xf numFmtId="0" fontId="11" fillId="2" borderId="0" xfId="6" applyFont="1" applyFill="1" applyBorder="1"/>
    <xf numFmtId="0" fontId="19" fillId="2" borderId="7" xfId="6" applyFont="1" applyFill="1" applyBorder="1" applyAlignment="1">
      <alignment vertical="top" wrapText="1"/>
    </xf>
    <xf numFmtId="0" fontId="19" fillId="2" borderId="7" xfId="6" applyFont="1" applyFill="1" applyBorder="1"/>
    <xf numFmtId="0" fontId="26" fillId="2" borderId="0" xfId="6" applyFont="1" applyFill="1" applyBorder="1"/>
    <xf numFmtId="0" fontId="11" fillId="2" borderId="0" xfId="6" applyFont="1" applyFill="1"/>
    <xf numFmtId="0" fontId="17" fillId="2" borderId="0" xfId="6" applyFont="1" applyFill="1" applyBorder="1" applyAlignment="1">
      <alignment horizontal="left" vertical="top" wrapText="1"/>
    </xf>
    <xf numFmtId="0" fontId="17" fillId="2" borderId="0" xfId="6" applyFont="1" applyFill="1" applyBorder="1" applyAlignment="1">
      <alignment vertical="top" wrapText="1"/>
    </xf>
    <xf numFmtId="0" fontId="49" fillId="2" borderId="1" xfId="6" applyFont="1" applyFill="1" applyBorder="1" applyAlignment="1">
      <alignment horizontal="center" wrapText="1"/>
    </xf>
    <xf numFmtId="0" fontId="20" fillId="2" borderId="7" xfId="6" applyFont="1" applyFill="1" applyBorder="1"/>
    <xf numFmtId="0" fontId="21" fillId="2" borderId="0" xfId="0" applyFont="1" applyFill="1" applyBorder="1" applyAlignment="1">
      <alignment horizontal="center" vertical="top" wrapText="1"/>
    </xf>
    <xf numFmtId="0" fontId="22" fillId="2" borderId="0" xfId="0" applyFont="1" applyFill="1"/>
    <xf numFmtId="0" fontId="18" fillId="2" borderId="1" xfId="0" applyFont="1" applyFill="1" applyBorder="1"/>
    <xf numFmtId="0" fontId="19" fillId="2" borderId="1" xfId="0" applyFont="1" applyFill="1" applyBorder="1" applyAlignment="1">
      <alignment horizontal="center"/>
    </xf>
    <xf numFmtId="0" fontId="4" fillId="2" borderId="0" xfId="0" applyFont="1" applyFill="1"/>
    <xf numFmtId="0" fontId="19" fillId="2" borderId="5" xfId="2" applyFont="1" applyFill="1" applyBorder="1" applyAlignment="1">
      <alignment vertical="top"/>
    </xf>
    <xf numFmtId="0" fontId="4" fillId="2" borderId="0" xfId="0" applyFont="1" applyFill="1" applyAlignment="1">
      <alignment vertical="top"/>
    </xf>
    <xf numFmtId="0" fontId="19" fillId="2" borderId="8" xfId="2" applyFont="1" applyFill="1" applyBorder="1" applyAlignment="1">
      <alignment vertical="top"/>
    </xf>
    <xf numFmtId="1" fontId="19" fillId="2" borderId="7" xfId="0" applyNumberFormat="1" applyFont="1" applyFill="1" applyBorder="1" applyAlignment="1">
      <alignment horizontal="center" vertical="center"/>
    </xf>
    <xf numFmtId="0" fontId="18" fillId="2" borderId="7" xfId="0" applyFont="1" applyFill="1" applyBorder="1" applyAlignment="1">
      <alignment horizontal="center" vertical="center"/>
    </xf>
    <xf numFmtId="0" fontId="18" fillId="2" borderId="7" xfId="0" applyFont="1" applyFill="1" applyBorder="1" applyAlignment="1">
      <alignment vertical="center"/>
    </xf>
    <xf numFmtId="0" fontId="18" fillId="2" borderId="7" xfId="0" applyFont="1" applyFill="1" applyBorder="1" applyAlignment="1">
      <alignment horizontal="right" vertical="center"/>
    </xf>
    <xf numFmtId="164" fontId="18" fillId="2" borderId="7" xfId="0" applyNumberFormat="1" applyFont="1" applyFill="1" applyBorder="1" applyAlignment="1">
      <alignment horizontal="right" vertical="center"/>
    </xf>
    <xf numFmtId="0" fontId="14" fillId="2" borderId="0" xfId="0" applyFont="1" applyFill="1"/>
    <xf numFmtId="0" fontId="18" fillId="2" borderId="7" xfId="0" applyFont="1" applyFill="1" applyBorder="1" applyAlignment="1">
      <alignment vertical="center" wrapText="1"/>
    </xf>
    <xf numFmtId="0" fontId="19" fillId="2" borderId="7" xfId="0" applyFont="1" applyFill="1" applyBorder="1" applyAlignment="1">
      <alignment vertical="center"/>
    </xf>
    <xf numFmtId="0" fontId="19" fillId="2" borderId="7" xfId="0" applyFont="1" applyFill="1" applyBorder="1" applyAlignment="1">
      <alignment horizontal="right" vertical="center"/>
    </xf>
    <xf numFmtId="164" fontId="19" fillId="2" borderId="7" xfId="0" applyNumberFormat="1" applyFont="1" applyFill="1" applyBorder="1" applyAlignment="1">
      <alignment horizontal="right" vertical="center"/>
    </xf>
    <xf numFmtId="0" fontId="14" fillId="2" borderId="0" xfId="0" applyFont="1" applyFill="1" applyBorder="1"/>
    <xf numFmtId="0" fontId="17" fillId="2" borderId="0" xfId="1" applyFont="1" applyFill="1" applyAlignment="1">
      <alignment vertical="center"/>
    </xf>
    <xf numFmtId="0" fontId="19" fillId="2" borderId="7" xfId="1" applyFont="1" applyFill="1" applyBorder="1" applyAlignment="1">
      <alignment horizontal="center" vertical="top" wrapText="1"/>
    </xf>
    <xf numFmtId="0" fontId="23" fillId="2" borderId="0" xfId="1" applyFont="1" applyFill="1" applyAlignment="1">
      <alignment vertical="center"/>
    </xf>
    <xf numFmtId="0" fontId="19" fillId="2" borderId="1" xfId="1" applyFont="1" applyFill="1" applyBorder="1" applyAlignment="1">
      <alignment horizontal="center" vertical="center" wrapText="1"/>
    </xf>
    <xf numFmtId="0" fontId="18" fillId="2" borderId="10" xfId="1" applyFont="1" applyFill="1" applyBorder="1" applyAlignment="1">
      <alignment horizontal="right" vertical="center"/>
    </xf>
    <xf numFmtId="0" fontId="18" fillId="2" borderId="9" xfId="1" applyFont="1" applyFill="1" applyBorder="1" applyAlignment="1">
      <alignment horizontal="right" vertical="center"/>
    </xf>
    <xf numFmtId="0" fontId="18" fillId="2" borderId="9" xfId="1" applyFont="1" applyFill="1" applyBorder="1" applyAlignment="1">
      <alignment vertical="center"/>
    </xf>
    <xf numFmtId="0" fontId="19" fillId="2" borderId="2" xfId="1" applyFont="1" applyFill="1" applyBorder="1" applyAlignment="1">
      <alignment vertical="center"/>
    </xf>
    <xf numFmtId="0" fontId="19" fillId="2" borderId="2" xfId="1" applyFont="1" applyFill="1" applyBorder="1" applyAlignment="1">
      <alignment horizontal="right" vertical="center"/>
    </xf>
    <xf numFmtId="0" fontId="19" fillId="2" borderId="5" xfId="1" applyFont="1" applyFill="1" applyBorder="1" applyAlignment="1">
      <alignment horizontal="right" vertical="center"/>
    </xf>
    <xf numFmtId="0" fontId="19" fillId="2" borderId="15" xfId="1" applyFont="1" applyFill="1" applyBorder="1" applyAlignment="1">
      <alignment horizontal="right" vertical="center"/>
    </xf>
    <xf numFmtId="0" fontId="26" fillId="2" borderId="0" xfId="1" applyFont="1" applyFill="1" applyAlignment="1">
      <alignment vertical="center"/>
    </xf>
    <xf numFmtId="0" fontId="17" fillId="2" borderId="14" xfId="1" applyFont="1" applyFill="1" applyBorder="1" applyAlignment="1">
      <alignment horizontal="left" vertical="center" wrapText="1"/>
    </xf>
    <xf numFmtId="0" fontId="17" fillId="2" borderId="0" xfId="1" applyFont="1" applyFill="1" applyBorder="1" applyAlignment="1">
      <alignment vertical="center"/>
    </xf>
    <xf numFmtId="0" fontId="17" fillId="2" borderId="0" xfId="1" applyFont="1" applyFill="1" applyBorder="1" applyAlignment="1">
      <alignment horizontal="left" vertical="center" wrapText="1"/>
    </xf>
    <xf numFmtId="0" fontId="17" fillId="2" borderId="0" xfId="1" applyFont="1" applyFill="1"/>
    <xf numFmtId="0" fontId="17" fillId="2" borderId="0" xfId="1" applyFont="1" applyFill="1" applyAlignment="1">
      <alignment horizontal="right"/>
    </xf>
    <xf numFmtId="0" fontId="37" fillId="2" borderId="0" xfId="5" applyFont="1" applyFill="1"/>
    <xf numFmtId="0" fontId="18" fillId="2" borderId="0" xfId="5" applyFont="1" applyFill="1" applyAlignment="1">
      <alignment wrapText="1"/>
    </xf>
    <xf numFmtId="0" fontId="18" fillId="2" borderId="0" xfId="5" applyFont="1" applyFill="1"/>
    <xf numFmtId="0" fontId="19" fillId="2" borderId="14" xfId="5" applyFont="1" applyFill="1" applyBorder="1" applyAlignment="1">
      <alignment horizontal="center" vertical="top" wrapText="1"/>
    </xf>
    <xf numFmtId="0" fontId="19" fillId="2" borderId="2" xfId="5" applyFont="1" applyFill="1" applyBorder="1" applyAlignment="1">
      <alignment horizontal="center" vertical="top" wrapText="1"/>
    </xf>
    <xf numFmtId="0" fontId="19" fillId="2" borderId="15" xfId="5" applyFont="1" applyFill="1" applyBorder="1" applyAlignment="1">
      <alignment horizontal="center" vertical="top" wrapText="1"/>
    </xf>
    <xf numFmtId="0" fontId="19" fillId="2" borderId="3" xfId="5" applyFont="1" applyFill="1" applyBorder="1" applyAlignment="1">
      <alignment horizontal="center" vertical="top" wrapText="1"/>
    </xf>
    <xf numFmtId="0" fontId="19" fillId="2" borderId="7" xfId="5" applyFont="1" applyFill="1" applyBorder="1" applyAlignment="1">
      <alignment horizontal="center" wrapText="1"/>
    </xf>
    <xf numFmtId="0" fontId="19" fillId="2" borderId="7" xfId="5" applyFont="1" applyFill="1" applyBorder="1"/>
    <xf numFmtId="0" fontId="19" fillId="2" borderId="7" xfId="5" applyFont="1" applyFill="1" applyBorder="1" applyAlignment="1">
      <alignment horizontal="center" vertical="top" wrapText="1"/>
    </xf>
    <xf numFmtId="0" fontId="18" fillId="2" borderId="7" xfId="5" applyFont="1" applyFill="1" applyBorder="1"/>
    <xf numFmtId="43" fontId="18" fillId="2" borderId="6" xfId="7" applyNumberFormat="1" applyFont="1" applyFill="1" applyBorder="1" applyAlignment="1">
      <alignment horizontal="right" vertical="center"/>
    </xf>
    <xf numFmtId="166" fontId="18" fillId="2" borderId="6" xfId="7" applyNumberFormat="1" applyFont="1" applyFill="1" applyBorder="1" applyAlignment="1">
      <alignment horizontal="right" vertical="center"/>
    </xf>
    <xf numFmtId="167" fontId="18" fillId="2" borderId="6" xfId="7" applyNumberFormat="1" applyFont="1" applyFill="1" applyBorder="1" applyAlignment="1">
      <alignment horizontal="right" vertical="center"/>
    </xf>
    <xf numFmtId="164" fontId="18" fillId="2" borderId="6" xfId="7" applyNumberFormat="1" applyFont="1" applyFill="1" applyBorder="1" applyAlignment="1">
      <alignment horizontal="right" vertical="center"/>
    </xf>
    <xf numFmtId="0" fontId="18" fillId="2" borderId="6" xfId="5" applyFont="1" applyFill="1" applyBorder="1"/>
    <xf numFmtId="2" fontId="18" fillId="2" borderId="6" xfId="7" applyNumberFormat="1" applyFont="1" applyFill="1" applyBorder="1" applyAlignment="1">
      <alignment horizontal="right"/>
    </xf>
    <xf numFmtId="1" fontId="18" fillId="2" borderId="6" xfId="7" applyNumberFormat="1" applyFont="1" applyFill="1" applyBorder="1" applyAlignment="1">
      <alignment horizontal="right"/>
    </xf>
    <xf numFmtId="164" fontId="18" fillId="2" borderId="6" xfId="7" applyNumberFormat="1" applyFont="1" applyFill="1" applyBorder="1" applyAlignment="1">
      <alignment horizontal="right"/>
    </xf>
    <xf numFmtId="167" fontId="18" fillId="2" borderId="6" xfId="7" applyNumberFormat="1" applyFont="1" applyFill="1" applyBorder="1" applyAlignment="1">
      <alignment horizontal="right"/>
    </xf>
    <xf numFmtId="43" fontId="18" fillId="2" borderId="7" xfId="7" applyNumberFormat="1" applyFont="1" applyFill="1" applyBorder="1" applyAlignment="1">
      <alignment horizontal="right" vertical="center"/>
    </xf>
    <xf numFmtId="166" fontId="18" fillId="2" borderId="7" xfId="7" applyNumberFormat="1" applyFont="1" applyFill="1" applyBorder="1" applyAlignment="1">
      <alignment horizontal="right" vertical="center"/>
    </xf>
    <xf numFmtId="167" fontId="18" fillId="2" borderId="7" xfId="7" applyNumberFormat="1" applyFont="1" applyFill="1" applyBorder="1" applyAlignment="1">
      <alignment horizontal="right" vertical="center"/>
    </xf>
    <xf numFmtId="164" fontId="18" fillId="2" borderId="7" xfId="7" applyNumberFormat="1" applyFont="1" applyFill="1" applyBorder="1" applyAlignment="1">
      <alignment horizontal="right" vertical="center"/>
    </xf>
    <xf numFmtId="2" fontId="18" fillId="2" borderId="7" xfId="7" applyNumberFormat="1" applyFont="1" applyFill="1" applyBorder="1" applyAlignment="1">
      <alignment horizontal="right"/>
    </xf>
    <xf numFmtId="1" fontId="18" fillId="2" borderId="7" xfId="7" applyNumberFormat="1" applyFont="1" applyFill="1" applyBorder="1" applyAlignment="1">
      <alignment horizontal="right"/>
    </xf>
    <xf numFmtId="167" fontId="18" fillId="2" borderId="7" xfId="7" applyNumberFormat="1" applyFont="1" applyFill="1" applyBorder="1" applyAlignment="1">
      <alignment horizontal="right"/>
    </xf>
    <xf numFmtId="164" fontId="18" fillId="2" borderId="7" xfId="7" applyNumberFormat="1" applyFont="1" applyFill="1" applyBorder="1" applyAlignment="1">
      <alignment horizontal="right"/>
    </xf>
    <xf numFmtId="168" fontId="18" fillId="2" borderId="7" xfId="7" applyNumberFormat="1" applyFont="1" applyFill="1" applyBorder="1" applyAlignment="1">
      <alignment horizontal="right" vertical="top"/>
    </xf>
    <xf numFmtId="168" fontId="18" fillId="2" borderId="7" xfId="7" applyNumberFormat="1" applyFont="1" applyFill="1" applyBorder="1" applyAlignment="1">
      <alignment horizontal="right" vertical="center"/>
    </xf>
    <xf numFmtId="0" fontId="18" fillId="2" borderId="7" xfId="5" applyFont="1" applyFill="1" applyBorder="1" applyAlignment="1">
      <alignment vertical="center" wrapText="1"/>
    </xf>
    <xf numFmtId="0" fontId="18" fillId="2" borderId="7" xfId="5" applyFont="1" applyFill="1" applyBorder="1" applyAlignment="1">
      <alignment vertical="center"/>
    </xf>
    <xf numFmtId="2" fontId="18" fillId="2" borderId="7" xfId="7" applyNumberFormat="1" applyFont="1" applyFill="1" applyBorder="1" applyAlignment="1">
      <alignment horizontal="right" vertical="center"/>
    </xf>
    <xf numFmtId="0" fontId="18" fillId="2" borderId="0" xfId="5" applyFont="1" applyFill="1" applyAlignment="1">
      <alignment vertical="center"/>
    </xf>
    <xf numFmtId="0" fontId="18" fillId="2" borderId="7" xfId="5" applyFont="1" applyFill="1" applyBorder="1" applyAlignment="1">
      <alignment wrapText="1"/>
    </xf>
    <xf numFmtId="167" fontId="18" fillId="2" borderId="7" xfId="7" applyNumberFormat="1" applyFont="1" applyFill="1" applyBorder="1" applyAlignment="1">
      <alignment horizontal="center" vertical="center"/>
    </xf>
    <xf numFmtId="2" fontId="18" fillId="2" borderId="7" xfId="7" applyNumberFormat="1" applyFont="1" applyFill="1" applyBorder="1" applyAlignment="1">
      <alignment horizontal="center"/>
    </xf>
    <xf numFmtId="167" fontId="18" fillId="2" borderId="7" xfId="7" applyNumberFormat="1" applyFont="1" applyFill="1" applyBorder="1" applyAlignment="1">
      <alignment horizontal="center"/>
    </xf>
    <xf numFmtId="43" fontId="19" fillId="2" borderId="7" xfId="7" applyNumberFormat="1" applyFont="1" applyFill="1" applyBorder="1" applyAlignment="1">
      <alignment horizontal="right" vertical="center"/>
    </xf>
    <xf numFmtId="167" fontId="19" fillId="2" borderId="7" xfId="7" applyNumberFormat="1" applyFont="1" applyFill="1" applyBorder="1" applyAlignment="1">
      <alignment horizontal="right" vertical="center"/>
    </xf>
    <xf numFmtId="2" fontId="19" fillId="2" borderId="7" xfId="7" applyNumberFormat="1" applyFont="1" applyFill="1" applyBorder="1" applyAlignment="1">
      <alignment horizontal="right"/>
    </xf>
    <xf numFmtId="1" fontId="19" fillId="2" borderId="7" xfId="7" applyNumberFormat="1" applyFont="1" applyFill="1" applyBorder="1" applyAlignment="1">
      <alignment horizontal="right"/>
    </xf>
    <xf numFmtId="164" fontId="19" fillId="2" borderId="7" xfId="7" applyNumberFormat="1" applyFont="1" applyFill="1" applyBorder="1" applyAlignment="1">
      <alignment horizontal="right"/>
    </xf>
    <xf numFmtId="166" fontId="19" fillId="2" borderId="7" xfId="7" applyNumberFormat="1" applyFont="1" applyFill="1" applyBorder="1" applyAlignment="1">
      <alignment horizontal="right" vertical="center"/>
    </xf>
    <xf numFmtId="0" fontId="37" fillId="2" borderId="0" xfId="5" applyFont="1" applyFill="1" applyAlignment="1">
      <alignment horizontal="right"/>
    </xf>
    <xf numFmtId="2" fontId="37" fillId="2" borderId="0" xfId="5" applyNumberFormat="1" applyFont="1" applyFill="1" applyAlignment="1">
      <alignment horizontal="right"/>
    </xf>
    <xf numFmtId="1" fontId="37" fillId="2" borderId="0" xfId="5" applyNumberFormat="1" applyFont="1" applyFill="1" applyAlignment="1">
      <alignment horizontal="right"/>
    </xf>
    <xf numFmtId="0" fontId="37" fillId="2" borderId="0" xfId="5" applyFont="1" applyFill="1" applyAlignment="1"/>
    <xf numFmtId="0" fontId="37" fillId="2" borderId="0" xfId="5" applyFont="1" applyFill="1" applyAlignment="1">
      <alignment wrapText="1"/>
    </xf>
    <xf numFmtId="0" fontId="17" fillId="2" borderId="1" xfId="1" applyFont="1" applyFill="1" applyBorder="1"/>
    <xf numFmtId="0" fontId="17" fillId="2" borderId="1" xfId="1" applyFont="1" applyFill="1" applyBorder="1" applyAlignment="1"/>
    <xf numFmtId="0" fontId="19" fillId="2" borderId="2" xfId="1" applyFont="1" applyFill="1" applyBorder="1"/>
    <xf numFmtId="0" fontId="18" fillId="2" borderId="0" xfId="1" applyFont="1" applyFill="1"/>
    <xf numFmtId="0" fontId="19" fillId="2" borderId="15" xfId="1" applyFont="1" applyFill="1" applyBorder="1" applyAlignment="1">
      <alignment horizontal="center" vertical="top" wrapText="1"/>
    </xf>
    <xf numFmtId="0" fontId="19" fillId="2" borderId="2" xfId="1" applyFont="1" applyFill="1" applyBorder="1" applyAlignment="1">
      <alignment horizontal="center" vertical="top" wrapText="1"/>
    </xf>
    <xf numFmtId="0" fontId="19" fillId="2" borderId="9" xfId="1" applyFont="1" applyFill="1" applyBorder="1" applyAlignment="1">
      <alignment vertical="top" wrapText="1"/>
    </xf>
    <xf numFmtId="0" fontId="19" fillId="2" borderId="7" xfId="1" applyFont="1" applyFill="1" applyBorder="1" applyAlignment="1">
      <alignment horizontal="left" vertical="center"/>
    </xf>
    <xf numFmtId="0" fontId="18" fillId="2" borderId="7" xfId="1" applyFont="1" applyFill="1" applyBorder="1" applyAlignment="1">
      <alignment horizontal="center" vertical="center"/>
    </xf>
    <xf numFmtId="0" fontId="19" fillId="2" borderId="7" xfId="1" applyFont="1" applyFill="1" applyBorder="1" applyAlignment="1">
      <alignment vertical="center"/>
    </xf>
    <xf numFmtId="0" fontId="19" fillId="2" borderId="7" xfId="1" applyFont="1" applyFill="1" applyBorder="1" applyAlignment="1">
      <alignment horizontal="right" vertical="center"/>
    </xf>
    <xf numFmtId="2" fontId="19" fillId="2" borderId="7" xfId="1" applyNumberFormat="1" applyFont="1" applyFill="1" applyBorder="1" applyAlignment="1">
      <alignment horizontal="right" vertical="center"/>
    </xf>
    <xf numFmtId="0" fontId="18" fillId="2" borderId="7" xfId="1" applyNumberFormat="1" applyFont="1" applyFill="1" applyBorder="1" applyAlignment="1" applyProtection="1">
      <alignment vertical="center"/>
    </xf>
    <xf numFmtId="0" fontId="18" fillId="2" borderId="7" xfId="1" applyNumberFormat="1" applyFont="1" applyFill="1" applyBorder="1" applyAlignment="1" applyProtection="1">
      <alignment horizontal="right" vertical="center"/>
    </xf>
    <xf numFmtId="2" fontId="18" fillId="2" borderId="7" xfId="1" applyNumberFormat="1" applyFont="1" applyFill="1" applyBorder="1" applyAlignment="1" applyProtection="1">
      <alignment horizontal="right" vertical="center"/>
    </xf>
    <xf numFmtId="0" fontId="18" fillId="2" borderId="7" xfId="1" applyFont="1" applyFill="1" applyBorder="1" applyAlignment="1">
      <alignment horizontal="right" vertical="center"/>
    </xf>
    <xf numFmtId="2" fontId="18" fillId="2" borderId="7" xfId="1" applyNumberFormat="1" applyFont="1" applyFill="1" applyBorder="1" applyAlignment="1">
      <alignment horizontal="right" vertical="center"/>
    </xf>
    <xf numFmtId="0" fontId="18" fillId="2" borderId="13" xfId="1" applyFont="1" applyFill="1" applyBorder="1" applyAlignment="1">
      <alignment horizontal="center" vertical="center"/>
    </xf>
    <xf numFmtId="0" fontId="19" fillId="2" borderId="13" xfId="1" applyNumberFormat="1" applyFont="1" applyFill="1" applyBorder="1" applyAlignment="1" applyProtection="1">
      <alignment horizontal="center" vertical="center"/>
    </xf>
    <xf numFmtId="0" fontId="18" fillId="2" borderId="10" xfId="1" applyFont="1" applyFill="1" applyBorder="1" applyAlignment="1">
      <alignment vertical="center"/>
    </xf>
    <xf numFmtId="0" fontId="19" fillId="2" borderId="13" xfId="1" applyFont="1" applyFill="1" applyBorder="1" applyAlignment="1">
      <alignment horizontal="left" vertical="center"/>
    </xf>
    <xf numFmtId="0" fontId="19" fillId="2" borderId="10" xfId="1" applyFont="1" applyFill="1" applyBorder="1" applyAlignment="1">
      <alignment vertical="center"/>
    </xf>
    <xf numFmtId="0" fontId="19" fillId="2" borderId="9" xfId="1" applyFont="1" applyFill="1" applyBorder="1" applyAlignment="1">
      <alignment horizontal="right" vertical="center"/>
    </xf>
    <xf numFmtId="0" fontId="19" fillId="2" borderId="10" xfId="1" applyFont="1" applyFill="1" applyBorder="1" applyAlignment="1">
      <alignment horizontal="right" vertical="center"/>
    </xf>
    <xf numFmtId="2" fontId="19" fillId="2" borderId="10" xfId="1" applyNumberFormat="1" applyFont="1" applyFill="1" applyBorder="1" applyAlignment="1">
      <alignment horizontal="right" vertical="center"/>
    </xf>
    <xf numFmtId="0" fontId="19" fillId="2" borderId="9" xfId="1" applyFont="1" applyFill="1" applyBorder="1" applyAlignment="1">
      <alignment vertical="center"/>
    </xf>
    <xf numFmtId="0" fontId="18" fillId="2" borderId="7" xfId="1" applyFont="1" applyFill="1" applyBorder="1" applyAlignment="1">
      <alignment vertical="center"/>
    </xf>
    <xf numFmtId="0" fontId="19" fillId="2" borderId="13" xfId="1" applyFont="1" applyFill="1" applyBorder="1" applyAlignment="1">
      <alignment horizontal="center" vertical="center"/>
    </xf>
    <xf numFmtId="2" fontId="18" fillId="2" borderId="10" xfId="1" applyNumberFormat="1" applyFont="1" applyFill="1" applyBorder="1" applyAlignment="1">
      <alignment horizontal="right" vertical="center"/>
    </xf>
    <xf numFmtId="0" fontId="18" fillId="2" borderId="7" xfId="1" applyFont="1" applyFill="1" applyBorder="1" applyAlignment="1">
      <alignment vertical="center" wrapText="1"/>
    </xf>
    <xf numFmtId="0" fontId="19" fillId="2" borderId="7" xfId="1" applyFont="1" applyFill="1" applyBorder="1" applyAlignment="1">
      <alignment horizontal="center" vertical="center"/>
    </xf>
    <xf numFmtId="0" fontId="17" fillId="2" borderId="0" xfId="1" applyFont="1" applyFill="1" applyAlignment="1">
      <alignment horizontal="center"/>
    </xf>
    <xf numFmtId="0" fontId="17" fillId="2" borderId="14" xfId="1" applyFont="1" applyFill="1" applyBorder="1"/>
    <xf numFmtId="0" fontId="41" fillId="2" borderId="0" xfId="1" applyFont="1" applyFill="1"/>
    <xf numFmtId="0" fontId="17" fillId="2" borderId="0" xfId="1" applyFont="1" applyFill="1" applyBorder="1"/>
    <xf numFmtId="0" fontId="17" fillId="2" borderId="0" xfId="1" applyFont="1" applyFill="1" applyBorder="1" applyAlignment="1">
      <alignment horizontal="center"/>
    </xf>
    <xf numFmtId="165" fontId="18" fillId="2" borderId="7" xfId="0" applyNumberFormat="1" applyFont="1" applyFill="1" applyBorder="1" applyAlignment="1">
      <alignment horizontal="right"/>
    </xf>
    <xf numFmtId="0" fontId="30" fillId="2" borderId="0" xfId="3" applyFont="1" applyFill="1" applyBorder="1" applyAlignment="1">
      <alignment horizontal="left" vertical="top"/>
    </xf>
    <xf numFmtId="0" fontId="46" fillId="2" borderId="1" xfId="3" applyFont="1" applyFill="1" applyBorder="1" applyAlignment="1">
      <alignment horizontal="center" vertical="top"/>
    </xf>
    <xf numFmtId="0" fontId="45" fillId="2" borderId="1" xfId="3" applyFont="1" applyFill="1" applyBorder="1" applyAlignment="1">
      <alignment vertical="top"/>
    </xf>
    <xf numFmtId="0" fontId="20" fillId="2" borderId="7" xfId="0" applyFont="1" applyFill="1" applyBorder="1" applyAlignment="1">
      <alignment horizontal="center" vertical="top" wrapText="1"/>
    </xf>
    <xf numFmtId="0" fontId="31" fillId="2" borderId="0" xfId="3" applyFont="1" applyFill="1" applyBorder="1" applyAlignment="1">
      <alignment horizontal="center" vertical="top"/>
    </xf>
    <xf numFmtId="165" fontId="2" fillId="2" borderId="7" xfId="0" applyNumberFormat="1" applyFont="1" applyFill="1" applyBorder="1" applyAlignment="1">
      <alignment horizontal="right"/>
    </xf>
    <xf numFmtId="0" fontId="18" fillId="2" borderId="7" xfId="3" applyFont="1" applyFill="1" applyBorder="1" applyAlignment="1">
      <alignment horizontal="left" vertical="top" wrapText="1"/>
    </xf>
    <xf numFmtId="0" fontId="45" fillId="2" borderId="7" xfId="3" applyFont="1" applyFill="1" applyBorder="1" applyAlignment="1">
      <alignment horizontal="left" vertical="top" wrapText="1"/>
    </xf>
    <xf numFmtId="0" fontId="19" fillId="2" borderId="7" xfId="0" applyFont="1" applyFill="1" applyBorder="1"/>
    <xf numFmtId="165" fontId="19" fillId="2" borderId="7" xfId="0" applyNumberFormat="1" applyFont="1" applyFill="1" applyBorder="1" applyAlignment="1">
      <alignment horizontal="right"/>
    </xf>
    <xf numFmtId="0" fontId="46" fillId="2" borderId="7" xfId="3" applyFont="1" applyFill="1" applyBorder="1" applyAlignment="1">
      <alignment horizontal="left" vertical="top" wrapText="1"/>
    </xf>
    <xf numFmtId="0" fontId="19" fillId="2" borderId="7" xfId="3" applyFont="1" applyFill="1" applyBorder="1" applyAlignment="1">
      <alignment horizontal="left" vertical="top" wrapText="1"/>
    </xf>
    <xf numFmtId="0" fontId="2" fillId="2" borderId="7" xfId="0" applyFont="1" applyFill="1" applyBorder="1" applyAlignment="1">
      <alignment horizontal="left" wrapText="1"/>
    </xf>
    <xf numFmtId="0" fontId="2" fillId="2" borderId="7" xfId="0" applyFont="1" applyFill="1" applyBorder="1" applyAlignment="1">
      <alignment wrapText="1"/>
    </xf>
    <xf numFmtId="0" fontId="3" fillId="2" borderId="0" xfId="0" applyFont="1" applyFill="1" applyBorder="1" applyAlignment="1">
      <alignment horizontal="left"/>
    </xf>
    <xf numFmtId="0" fontId="19" fillId="2" borderId="7" xfId="0" applyNumberFormat="1" applyFont="1" applyFill="1" applyBorder="1" applyAlignment="1">
      <alignment horizontal="center" vertical="top" wrapText="1"/>
    </xf>
    <xf numFmtId="0" fontId="15" fillId="2" borderId="0" xfId="0" applyFont="1" applyFill="1" applyBorder="1"/>
    <xf numFmtId="0" fontId="15" fillId="2" borderId="0" xfId="0" applyFont="1" applyFill="1" applyBorder="1" applyAlignment="1"/>
    <xf numFmtId="0" fontId="15" fillId="2" borderId="0" xfId="0" applyFont="1" applyFill="1" applyAlignment="1"/>
    <xf numFmtId="0" fontId="19" fillId="2" borderId="8" xfId="0" applyNumberFormat="1" applyFont="1" applyFill="1" applyBorder="1" applyAlignment="1">
      <alignment horizontal="center" vertical="top" wrapText="1"/>
    </xf>
    <xf numFmtId="1" fontId="47" fillId="2" borderId="7" xfId="0" applyNumberFormat="1" applyFont="1" applyFill="1" applyBorder="1" applyAlignment="1">
      <alignment horizontal="center" vertical="center" wrapText="1"/>
    </xf>
    <xf numFmtId="1" fontId="47" fillId="2" borderId="11" xfId="0" applyNumberFormat="1" applyFont="1" applyFill="1" applyBorder="1" applyAlignment="1">
      <alignment horizontal="center" vertical="center" wrapText="1"/>
    </xf>
    <xf numFmtId="2" fontId="18" fillId="2" borderId="7" xfId="0" applyNumberFormat="1" applyFont="1" applyFill="1" applyBorder="1" applyAlignment="1">
      <alignment horizontal="right" vertical="top" wrapText="1"/>
    </xf>
    <xf numFmtId="2" fontId="18" fillId="2" borderId="7" xfId="0" applyNumberFormat="1" applyFont="1" applyFill="1" applyBorder="1"/>
    <xf numFmtId="2" fontId="18" fillId="2" borderId="7" xfId="0" applyNumberFormat="1" applyFont="1" applyFill="1" applyBorder="1" applyAlignment="1">
      <alignment horizontal="right" vertical="center" wrapText="1"/>
    </xf>
    <xf numFmtId="2" fontId="18" fillId="2" borderId="7" xfId="0" applyNumberFormat="1" applyFont="1" applyFill="1" applyBorder="1" applyAlignment="1">
      <alignment horizontal="center"/>
    </xf>
    <xf numFmtId="0" fontId="18" fillId="2" borderId="7" xfId="0" applyFont="1" applyFill="1" applyBorder="1" applyAlignment="1">
      <alignment horizontal="left"/>
    </xf>
    <xf numFmtId="2" fontId="17" fillId="2" borderId="7" xfId="0" applyNumberFormat="1" applyFont="1" applyFill="1" applyBorder="1" applyAlignment="1">
      <alignment horizontal="right" vertical="top" wrapText="1"/>
    </xf>
    <xf numFmtId="2" fontId="29" fillId="2" borderId="7" xfId="7" applyNumberFormat="1" applyFont="1" applyFill="1" applyBorder="1" applyAlignment="1">
      <alignment horizontal="right"/>
    </xf>
    <xf numFmtId="0" fontId="29" fillId="2" borderId="7" xfId="0" applyFont="1" applyFill="1" applyBorder="1" applyAlignment="1"/>
    <xf numFmtId="2" fontId="18" fillId="2" borderId="7" xfId="0" applyNumberFormat="1" applyFont="1" applyFill="1" applyBorder="1" applyAlignment="1">
      <alignment horizontal="right"/>
    </xf>
    <xf numFmtId="0" fontId="29" fillId="2" borderId="7" xfId="0" applyFont="1" applyFill="1" applyBorder="1" applyAlignment="1">
      <alignment vertical="top" wrapText="1"/>
    </xf>
    <xf numFmtId="0" fontId="18" fillId="2" borderId="7" xfId="0" applyFont="1" applyFill="1" applyBorder="1" applyAlignment="1">
      <alignment horizontal="left" vertical="center" wrapText="1"/>
    </xf>
    <xf numFmtId="2" fontId="18" fillId="2" borderId="7" xfId="0" applyNumberFormat="1" applyFont="1" applyFill="1" applyBorder="1" applyAlignment="1">
      <alignment vertical="center"/>
    </xf>
    <xf numFmtId="2" fontId="29" fillId="2" borderId="7" xfId="7" applyNumberFormat="1" applyFont="1" applyFill="1" applyBorder="1" applyAlignment="1">
      <alignment horizontal="right" vertical="center"/>
    </xf>
    <xf numFmtId="2" fontId="18" fillId="2" borderId="7" xfId="0" applyNumberFormat="1" applyFont="1" applyFill="1" applyBorder="1" applyAlignment="1">
      <alignment horizontal="center" vertical="center"/>
    </xf>
    <xf numFmtId="2" fontId="17" fillId="2" borderId="7" xfId="0" applyNumberFormat="1" applyFont="1" applyFill="1" applyBorder="1" applyAlignment="1">
      <alignment horizontal="right" vertical="center" wrapText="1"/>
    </xf>
    <xf numFmtId="0" fontId="15" fillId="2" borderId="0" xfId="0" applyFont="1" applyFill="1" applyAlignment="1">
      <alignment vertical="center"/>
    </xf>
    <xf numFmtId="2" fontId="29" fillId="2" borderId="7" xfId="7" applyNumberFormat="1" applyFont="1" applyFill="1" applyBorder="1" applyAlignment="1">
      <alignment horizontal="center"/>
    </xf>
    <xf numFmtId="0" fontId="18" fillId="2" borderId="7" xfId="0" applyFont="1" applyFill="1" applyBorder="1" applyAlignment="1"/>
    <xf numFmtId="2" fontId="29" fillId="2" borderId="7" xfId="7" applyNumberFormat="1" applyFont="1" applyFill="1" applyBorder="1" applyAlignment="1">
      <alignment horizontal="center" vertical="center"/>
    </xf>
    <xf numFmtId="0" fontId="2" fillId="2" borderId="7" xfId="0" applyFont="1" applyFill="1" applyBorder="1" applyAlignment="1">
      <alignment vertical="center"/>
    </xf>
    <xf numFmtId="2" fontId="19" fillId="2" borderId="7" xfId="0" applyNumberFormat="1" applyFont="1" applyFill="1" applyBorder="1" applyAlignment="1">
      <alignment horizontal="right" vertical="center" wrapText="1"/>
    </xf>
    <xf numFmtId="0" fontId="19" fillId="2" borderId="7" xfId="0" applyFont="1" applyFill="1" applyBorder="1" applyAlignment="1">
      <alignment horizontal="left" vertical="top" wrapText="1"/>
    </xf>
    <xf numFmtId="2" fontId="19" fillId="2" borderId="7" xfId="0" applyNumberFormat="1" applyFont="1" applyFill="1" applyBorder="1" applyAlignment="1">
      <alignment horizontal="right" vertical="top" wrapText="1"/>
    </xf>
    <xf numFmtId="2" fontId="19" fillId="2" borderId="7" xfId="0" applyNumberFormat="1" applyFont="1" applyFill="1" applyBorder="1" applyAlignment="1">
      <alignment horizontal="right"/>
    </xf>
    <xf numFmtId="2" fontId="19" fillId="2" borderId="7" xfId="0" applyNumberFormat="1" applyFont="1" applyFill="1" applyBorder="1" applyAlignment="1">
      <alignment horizontal="center"/>
    </xf>
    <xf numFmtId="0" fontId="19" fillId="2" borderId="6" xfId="0" applyFont="1" applyFill="1" applyBorder="1" applyAlignment="1">
      <alignment horizontal="left" vertical="top" wrapText="1"/>
    </xf>
    <xf numFmtId="2" fontId="26" fillId="2" borderId="7" xfId="0" applyNumberFormat="1" applyFont="1" applyFill="1" applyBorder="1" applyAlignment="1">
      <alignment horizontal="right" vertical="top" wrapText="1"/>
    </xf>
    <xf numFmtId="0" fontId="18" fillId="2" borderId="0" xfId="0" applyFont="1" applyFill="1" applyBorder="1" applyAlignment="1">
      <alignment horizontal="left" vertical="top" wrapText="1"/>
    </xf>
    <xf numFmtId="0" fontId="18" fillId="2" borderId="0" xfId="0" applyFont="1" applyFill="1"/>
    <xf numFmtId="0" fontId="20" fillId="2" borderId="6" xfId="0" applyFont="1" applyFill="1" applyBorder="1" applyAlignment="1">
      <alignment horizontal="center" vertical="top" wrapText="1"/>
    </xf>
    <xf numFmtId="0" fontId="19" fillId="2" borderId="1" xfId="0" applyFont="1" applyFill="1" applyBorder="1" applyAlignment="1">
      <alignment horizontal="center" vertical="center" wrapText="1"/>
    </xf>
    <xf numFmtId="0" fontId="20" fillId="2" borderId="12" xfId="0" applyFont="1" applyFill="1" applyBorder="1" applyAlignment="1">
      <alignment horizontal="center" vertical="top" wrapText="1"/>
    </xf>
    <xf numFmtId="0" fontId="2" fillId="2" borderId="7" xfId="0" applyFont="1" applyFill="1" applyBorder="1" applyAlignment="1">
      <alignment horizontal="center"/>
    </xf>
    <xf numFmtId="0" fontId="2" fillId="2" borderId="7" xfId="0" applyFont="1" applyFill="1" applyBorder="1" applyAlignment="1">
      <alignment horizontal="right" vertical="center"/>
    </xf>
    <xf numFmtId="2" fontId="2" fillId="2" borderId="7" xfId="0" applyNumberFormat="1" applyFont="1" applyFill="1" applyBorder="1" applyAlignment="1">
      <alignment horizontal="right" vertical="center"/>
    </xf>
    <xf numFmtId="0" fontId="2" fillId="2" borderId="7" xfId="0" applyFont="1" applyFill="1" applyBorder="1" applyAlignment="1">
      <alignment horizontal="center" vertical="center"/>
    </xf>
    <xf numFmtId="0" fontId="2" fillId="2" borderId="9" xfId="0" applyFont="1" applyFill="1" applyBorder="1" applyAlignment="1">
      <alignment horizontal="right" vertical="center"/>
    </xf>
    <xf numFmtId="0" fontId="20" fillId="2" borderId="7" xfId="0" applyFont="1" applyFill="1" applyBorder="1" applyAlignment="1">
      <alignment vertical="center"/>
    </xf>
    <xf numFmtId="0" fontId="20" fillId="2" borderId="7" xfId="0" applyFont="1" applyFill="1" applyBorder="1" applyAlignment="1">
      <alignment horizontal="right" vertical="center"/>
    </xf>
    <xf numFmtId="2" fontId="20" fillId="2" borderId="7" xfId="0" applyNumberFormat="1" applyFont="1" applyFill="1" applyBorder="1" applyAlignment="1">
      <alignment horizontal="right" vertical="center"/>
    </xf>
    <xf numFmtId="0" fontId="7" fillId="2" borderId="0" xfId="0" applyFont="1" applyFill="1" applyBorder="1" applyAlignment="1">
      <alignment horizontal="left" vertical="center"/>
    </xf>
    <xf numFmtId="0" fontId="9" fillId="2" borderId="0" xfId="0" applyFont="1" applyFill="1"/>
    <xf numFmtId="0" fontId="39" fillId="2" borderId="0" xfId="0" applyFont="1" applyFill="1" applyBorder="1" applyAlignment="1">
      <alignment horizontal="left" vertical="center"/>
    </xf>
    <xf numFmtId="0" fontId="15" fillId="2" borderId="0" xfId="0" applyFont="1" applyFill="1" applyAlignment="1">
      <alignment horizontal="center"/>
    </xf>
    <xf numFmtId="0" fontId="21" fillId="2" borderId="5" xfId="0" applyFont="1" applyFill="1" applyBorder="1" applyAlignment="1">
      <alignment horizontal="center" vertical="center" wrapText="1"/>
    </xf>
    <xf numFmtId="0" fontId="21" fillId="2" borderId="14" xfId="0" applyFont="1" applyFill="1" applyBorder="1" applyAlignment="1">
      <alignment horizontal="center" vertical="center" wrapText="1"/>
    </xf>
    <xf numFmtId="0" fontId="21" fillId="2" borderId="4" xfId="0" applyFont="1" applyFill="1" applyBorder="1" applyAlignment="1">
      <alignment horizontal="center" vertical="center" wrapText="1"/>
    </xf>
    <xf numFmtId="0" fontId="21" fillId="2" borderId="0" xfId="0" applyFont="1" applyFill="1" applyBorder="1" applyAlignment="1">
      <alignment horizontal="center" vertical="center" wrapText="1"/>
    </xf>
    <xf numFmtId="0" fontId="21" fillId="2" borderId="1" xfId="0" applyFont="1" applyFill="1" applyBorder="1" applyAlignment="1">
      <alignment horizontal="center" vertical="center" wrapText="1"/>
    </xf>
    <xf numFmtId="0" fontId="6" fillId="2" borderId="0" xfId="0" applyFont="1" applyFill="1" applyAlignment="1">
      <alignment horizontal="right"/>
    </xf>
    <xf numFmtId="0" fontId="21" fillId="2" borderId="7" xfId="0" applyFont="1" applyFill="1" applyBorder="1" applyAlignment="1">
      <alignment horizontal="center" vertical="top"/>
    </xf>
    <xf numFmtId="0" fontId="21" fillId="2" borderId="7" xfId="0" applyFont="1" applyFill="1" applyBorder="1" applyAlignment="1">
      <alignment horizontal="center" vertical="top" wrapText="1"/>
    </xf>
    <xf numFmtId="0" fontId="23" fillId="2" borderId="7" xfId="0" applyFont="1" applyFill="1" applyBorder="1" applyAlignment="1">
      <alignment horizontal="center"/>
    </xf>
    <xf numFmtId="0" fontId="23" fillId="2" borderId="7" xfId="0" applyFont="1" applyFill="1" applyBorder="1"/>
    <xf numFmtId="0" fontId="22" fillId="2" borderId="7" xfId="0" applyFont="1" applyFill="1" applyBorder="1"/>
    <xf numFmtId="2" fontId="22" fillId="2" borderId="7" xfId="0" applyNumberFormat="1" applyFont="1" applyFill="1" applyBorder="1"/>
    <xf numFmtId="0" fontId="22" fillId="2" borderId="7" xfId="0" applyFont="1" applyFill="1" applyBorder="1" applyAlignment="1">
      <alignment horizontal="center"/>
    </xf>
    <xf numFmtId="0" fontId="23" fillId="2" borderId="7" xfId="0" applyFont="1" applyFill="1" applyBorder="1" applyAlignment="1">
      <alignment horizontal="right"/>
    </xf>
    <xf numFmtId="2" fontId="23" fillId="2" borderId="7" xfId="0" applyNumberFormat="1" applyFont="1" applyFill="1" applyBorder="1"/>
    <xf numFmtId="2" fontId="23" fillId="2" borderId="7" xfId="0" applyNumberFormat="1" applyFont="1" applyFill="1" applyBorder="1" applyAlignment="1">
      <alignment horizontal="right"/>
    </xf>
    <xf numFmtId="2" fontId="22" fillId="2" borderId="7" xfId="0" applyNumberFormat="1" applyFont="1" applyFill="1" applyBorder="1" applyAlignment="1">
      <alignment horizontal="right"/>
    </xf>
    <xf numFmtId="0" fontId="23" fillId="2" borderId="7" xfId="0" applyFont="1" applyFill="1" applyBorder="1" applyAlignment="1">
      <alignment horizontal="center" vertical="center"/>
    </xf>
    <xf numFmtId="0" fontId="23" fillId="2" borderId="7" xfId="0" applyFont="1" applyFill="1" applyBorder="1" applyAlignment="1">
      <alignment vertical="center"/>
    </xf>
    <xf numFmtId="0" fontId="22" fillId="2" borderId="7" xfId="0" applyFont="1" applyFill="1" applyBorder="1" applyAlignment="1">
      <alignment vertical="center"/>
    </xf>
    <xf numFmtId="2" fontId="22" fillId="2" borderId="7" xfId="0" applyNumberFormat="1" applyFont="1" applyFill="1" applyBorder="1" applyAlignment="1">
      <alignment vertical="center"/>
    </xf>
    <xf numFmtId="0" fontId="22" fillId="2" borderId="7" xfId="0" applyFont="1" applyFill="1" applyBorder="1" applyAlignment="1">
      <alignment horizontal="center" vertical="center"/>
    </xf>
    <xf numFmtId="2" fontId="22" fillId="2" borderId="7" xfId="0" applyNumberFormat="1" applyFont="1" applyFill="1" applyBorder="1" applyAlignment="1">
      <alignment horizontal="right" vertical="center"/>
    </xf>
    <xf numFmtId="0" fontId="23" fillId="2" borderId="7" xfId="0" applyFont="1" applyFill="1" applyBorder="1" applyAlignment="1">
      <alignment horizontal="right" vertical="center"/>
    </xf>
    <xf numFmtId="2" fontId="23" fillId="2" borderId="7" xfId="0" applyNumberFormat="1" applyFont="1" applyFill="1" applyBorder="1" applyAlignment="1">
      <alignment vertical="center"/>
    </xf>
    <xf numFmtId="2" fontId="23" fillId="2" borderId="7" xfId="0" applyNumberFormat="1" applyFont="1" applyFill="1" applyBorder="1" applyAlignment="1">
      <alignment horizontal="right" vertical="center"/>
    </xf>
    <xf numFmtId="0" fontId="21" fillId="2" borderId="3" xfId="0" applyFont="1" applyFill="1" applyBorder="1"/>
    <xf numFmtId="0" fontId="21" fillId="2" borderId="7" xfId="0" applyFont="1" applyFill="1" applyBorder="1"/>
    <xf numFmtId="2" fontId="21" fillId="2" borderId="7" xfId="0" applyNumberFormat="1" applyFont="1" applyFill="1" applyBorder="1"/>
    <xf numFmtId="0" fontId="21" fillId="2" borderId="7" xfId="0" applyFont="1" applyFill="1" applyBorder="1" applyAlignment="1">
      <alignment horizontal="right"/>
    </xf>
    <xf numFmtId="0" fontId="23" fillId="2" borderId="2" xfId="0" applyFont="1" applyFill="1" applyBorder="1" applyAlignment="1">
      <alignment horizontal="center"/>
    </xf>
    <xf numFmtId="0" fontId="21" fillId="2" borderId="2" xfId="0" applyFont="1" applyFill="1" applyBorder="1"/>
    <xf numFmtId="2" fontId="21" fillId="2" borderId="2" xfId="0" applyNumberFormat="1" applyFont="1" applyFill="1" applyBorder="1"/>
    <xf numFmtId="0" fontId="18" fillId="2" borderId="2" xfId="0" applyFont="1" applyFill="1" applyBorder="1" applyAlignment="1">
      <alignment horizontal="center"/>
    </xf>
    <xf numFmtId="0" fontId="19" fillId="2" borderId="2" xfId="0" applyFont="1" applyFill="1" applyBorder="1"/>
    <xf numFmtId="2" fontId="19" fillId="2" borderId="2" xfId="0" applyNumberFormat="1" applyFont="1" applyFill="1" applyBorder="1"/>
    <xf numFmtId="2" fontId="19" fillId="2" borderId="2" xfId="0" applyNumberFormat="1" applyFont="1" applyFill="1" applyBorder="1" applyAlignment="1">
      <alignment horizontal="center"/>
    </xf>
    <xf numFmtId="0" fontId="47" fillId="2" borderId="7" xfId="0" applyFont="1" applyFill="1" applyBorder="1" applyAlignment="1">
      <alignment vertical="top" wrapText="1"/>
    </xf>
    <xf numFmtId="0" fontId="15" fillId="2" borderId="14" xfId="0" applyFont="1" applyFill="1" applyBorder="1"/>
    <xf numFmtId="0" fontId="9" fillId="2" borderId="0" xfId="0" applyFont="1" applyFill="1" applyBorder="1"/>
    <xf numFmtId="0" fontId="18" fillId="2" borderId="1" xfId="0" applyFont="1" applyFill="1" applyBorder="1" applyAlignment="1">
      <alignment horizontal="center" vertical="center" wrapText="1"/>
    </xf>
    <xf numFmtId="0" fontId="47" fillId="2" borderId="7" xfId="0" applyFont="1" applyFill="1" applyBorder="1" applyAlignment="1">
      <alignment horizontal="center" vertical="top" wrapText="1"/>
    </xf>
    <xf numFmtId="0" fontId="47" fillId="2" borderId="17" xfId="0" applyFont="1" applyFill="1" applyBorder="1" applyAlignment="1">
      <alignment horizontal="center" vertical="top" wrapText="1"/>
    </xf>
    <xf numFmtId="0" fontId="29" fillId="2" borderId="7" xfId="0" applyFont="1" applyFill="1" applyBorder="1" applyAlignment="1">
      <alignment horizontal="center" vertical="top" wrapText="1"/>
    </xf>
    <xf numFmtId="0" fontId="29" fillId="2" borderId="7" xfId="0" applyFont="1" applyFill="1" applyBorder="1" applyAlignment="1">
      <alignment horizontal="right" vertical="top" wrapText="1"/>
    </xf>
    <xf numFmtId="1" fontId="29" fillId="2" borderId="7" xfId="0" applyNumberFormat="1" applyFont="1" applyFill="1" applyBorder="1" applyAlignment="1">
      <alignment horizontal="right" vertical="top" wrapText="1"/>
    </xf>
    <xf numFmtId="0" fontId="29" fillId="2" borderId="9" xfId="0" applyFont="1" applyFill="1" applyBorder="1" applyAlignment="1">
      <alignment horizontal="right" vertical="top" wrapText="1"/>
    </xf>
    <xf numFmtId="0" fontId="29" fillId="2" borderId="7" xfId="0" applyFont="1" applyFill="1" applyBorder="1" applyAlignment="1">
      <alignment horizontal="center" vertical="center" wrapText="1"/>
    </xf>
    <xf numFmtId="0" fontId="29" fillId="2" borderId="7" xfId="0" applyFont="1" applyFill="1" applyBorder="1" applyAlignment="1">
      <alignment horizontal="right" vertical="center" wrapText="1"/>
    </xf>
    <xf numFmtId="1" fontId="29" fillId="2" borderId="7" xfId="0" applyNumberFormat="1" applyFont="1" applyFill="1" applyBorder="1" applyAlignment="1">
      <alignment horizontal="right" vertical="center" wrapText="1"/>
    </xf>
    <xf numFmtId="0" fontId="29" fillId="2" borderId="7" xfId="0" applyFont="1" applyFill="1" applyBorder="1" applyAlignment="1">
      <alignment vertical="center" wrapText="1"/>
    </xf>
    <xf numFmtId="0" fontId="18" fillId="2" borderId="9" xfId="0" applyFont="1" applyFill="1" applyBorder="1" applyAlignment="1"/>
    <xf numFmtId="0" fontId="29" fillId="2" borderId="2" xfId="0" applyFont="1" applyFill="1" applyBorder="1" applyAlignment="1">
      <alignment vertical="top" wrapText="1"/>
    </xf>
    <xf numFmtId="0" fontId="29" fillId="2" borderId="3" xfId="0" applyFont="1" applyFill="1" applyBorder="1" applyAlignment="1">
      <alignment horizontal="center" vertical="top" wrapText="1"/>
    </xf>
    <xf numFmtId="0" fontId="47" fillId="2" borderId="11" xfId="0" applyFont="1" applyFill="1" applyBorder="1" applyAlignment="1">
      <alignment vertical="top" wrapText="1"/>
    </xf>
    <xf numFmtId="0" fontId="47" fillId="2" borderId="11" xfId="0" applyFont="1" applyFill="1" applyBorder="1" applyAlignment="1">
      <alignment horizontal="right" vertical="top" wrapText="1"/>
    </xf>
    <xf numFmtId="0" fontId="47" fillId="2" borderId="7" xfId="0" applyFont="1" applyFill="1" applyBorder="1" applyAlignment="1">
      <alignment horizontal="right" vertical="top" wrapText="1"/>
    </xf>
    <xf numFmtId="1" fontId="47" fillId="2" borderId="7" xfId="0" applyNumberFormat="1" applyFont="1" applyFill="1" applyBorder="1" applyAlignment="1">
      <alignment horizontal="right" vertical="top" wrapText="1"/>
    </xf>
    <xf numFmtId="0" fontId="28" fillId="2" borderId="0" xfId="0" applyFont="1" applyFill="1"/>
    <xf numFmtId="0" fontId="42" fillId="2" borderId="0" xfId="0" applyFont="1" applyFill="1" applyBorder="1"/>
    <xf numFmtId="0" fontId="17" fillId="2" borderId="0" xfId="1" applyFont="1" applyFill="1" applyAlignment="1">
      <alignment horizontal="justify"/>
    </xf>
    <xf numFmtId="0" fontId="18" fillId="2" borderId="1" xfId="1" applyFont="1" applyFill="1" applyBorder="1"/>
    <xf numFmtId="0" fontId="18" fillId="2" borderId="1" xfId="1" applyFont="1" applyFill="1" applyBorder="1" applyAlignment="1">
      <alignment horizontal="left"/>
    </xf>
    <xf numFmtId="0" fontId="18" fillId="2" borderId="1" xfId="1" applyFont="1" applyFill="1" applyBorder="1" applyAlignment="1">
      <alignment horizontal="center"/>
    </xf>
    <xf numFmtId="0" fontId="19" fillId="2" borderId="11" xfId="1" applyFont="1" applyFill="1" applyBorder="1" applyAlignment="1">
      <alignment horizontal="center" vertical="top" wrapText="1"/>
    </xf>
    <xf numFmtId="0" fontId="23" fillId="2" borderId="0" xfId="1" applyFont="1" applyFill="1" applyAlignment="1">
      <alignment vertical="top" wrapText="1"/>
    </xf>
    <xf numFmtId="0" fontId="18" fillId="2" borderId="7" xfId="1" applyFont="1" applyFill="1" applyBorder="1" applyAlignment="1">
      <alignment horizontal="center" vertical="center" wrapText="1"/>
    </xf>
    <xf numFmtId="0" fontId="18" fillId="2" borderId="7" xfId="1" applyFont="1" applyFill="1" applyBorder="1" applyAlignment="1">
      <alignment horizontal="left" vertical="center" wrapText="1" indent="2"/>
    </xf>
    <xf numFmtId="0" fontId="18" fillId="2" borderId="7" xfId="1" applyFont="1" applyFill="1" applyBorder="1" applyAlignment="1">
      <alignment horizontal="right" vertical="center" wrapText="1"/>
    </xf>
    <xf numFmtId="0" fontId="18" fillId="2" borderId="0" xfId="1" applyFont="1" applyFill="1" applyAlignment="1"/>
    <xf numFmtId="0" fontId="18" fillId="2" borderId="0" xfId="1" applyFont="1" applyFill="1" applyAlignment="1">
      <alignment vertical="top"/>
    </xf>
    <xf numFmtId="0" fontId="18" fillId="2" borderId="7" xfId="1" applyFont="1" applyFill="1" applyBorder="1" applyAlignment="1">
      <alignment horizontal="left" vertical="center" indent="2"/>
    </xf>
    <xf numFmtId="0" fontId="18" fillId="2" borderId="7" xfId="1" applyFont="1" applyFill="1" applyBorder="1" applyAlignment="1">
      <alignment horizontal="center"/>
    </xf>
    <xf numFmtId="0" fontId="18" fillId="2" borderId="7" xfId="1" applyFont="1" applyFill="1" applyBorder="1" applyAlignment="1">
      <alignment horizontal="left" indent="2"/>
    </xf>
    <xf numFmtId="0" fontId="18" fillId="2" borderId="7" xfId="1" applyFont="1" applyFill="1" applyBorder="1" applyAlignment="1">
      <alignment horizontal="right"/>
    </xf>
    <xf numFmtId="0" fontId="18" fillId="2" borderId="0" xfId="1" applyFont="1" applyFill="1" applyAlignment="1">
      <alignment horizontal="left"/>
    </xf>
    <xf numFmtId="0" fontId="18" fillId="2" borderId="0" xfId="1" applyFont="1" applyFill="1" applyAlignment="1">
      <alignment horizontal="center"/>
    </xf>
    <xf numFmtId="0" fontId="17" fillId="2" borderId="0" xfId="1" applyFont="1" applyFill="1" applyAlignment="1">
      <alignment horizontal="left"/>
    </xf>
    <xf numFmtId="0" fontId="18" fillId="2" borderId="0" xfId="1" applyFont="1" applyFill="1" applyBorder="1"/>
    <xf numFmtId="0" fontId="19" fillId="2" borderId="0" xfId="1" applyFont="1" applyFill="1" applyBorder="1" applyAlignment="1">
      <alignment horizontal="center"/>
    </xf>
    <xf numFmtId="0" fontId="18" fillId="2" borderId="0" xfId="1" applyFont="1" applyFill="1" applyAlignment="1">
      <alignment vertical="top" wrapText="1"/>
    </xf>
    <xf numFmtId="0" fontId="17" fillId="2" borderId="0" xfId="1" applyFont="1" applyFill="1" applyAlignment="1"/>
    <xf numFmtId="0" fontId="18" fillId="2" borderId="7" xfId="1" quotePrefix="1" applyFont="1" applyFill="1" applyBorder="1" applyAlignment="1">
      <alignment horizontal="right" vertical="center"/>
    </xf>
    <xf numFmtId="0" fontId="17" fillId="2" borderId="0" xfId="1" applyFont="1" applyFill="1" applyAlignment="1">
      <alignment vertical="top"/>
    </xf>
    <xf numFmtId="1" fontId="18" fillId="2" borderId="7" xfId="1" applyNumberFormat="1" applyFont="1" applyFill="1" applyBorder="1" applyAlignment="1">
      <alignment horizontal="right" vertical="center" wrapText="1"/>
    </xf>
    <xf numFmtId="1" fontId="18" fillId="2" borderId="7" xfId="1" applyNumberFormat="1" applyFont="1" applyFill="1" applyBorder="1" applyAlignment="1">
      <alignment vertical="center"/>
    </xf>
    <xf numFmtId="1" fontId="18" fillId="2" borderId="7" xfId="1" applyNumberFormat="1" applyFont="1" applyFill="1" applyBorder="1" applyAlignment="1">
      <alignment horizontal="right" vertical="center"/>
    </xf>
    <xf numFmtId="0" fontId="18" fillId="2" borderId="0" xfId="0" applyFont="1" applyFill="1" applyAlignment="1">
      <alignment horizontal="center"/>
    </xf>
    <xf numFmtId="0" fontId="19" fillId="2" borderId="5" xfId="0" applyFont="1" applyFill="1" applyBorder="1" applyAlignment="1">
      <alignment horizontal="center" vertical="top" wrapText="1"/>
    </xf>
    <xf numFmtId="0" fontId="19" fillId="2" borderId="2" xfId="0" applyFont="1" applyFill="1" applyBorder="1" applyAlignment="1">
      <alignment horizontal="center" vertical="top" wrapText="1"/>
    </xf>
    <xf numFmtId="1" fontId="18" fillId="2" borderId="7" xfId="0" applyNumberFormat="1" applyFont="1" applyFill="1" applyBorder="1" applyAlignment="1">
      <alignment vertical="center"/>
    </xf>
    <xf numFmtId="0" fontId="18" fillId="2" borderId="0" xfId="0" applyFont="1" applyFill="1" applyAlignment="1">
      <alignment vertical="center"/>
    </xf>
    <xf numFmtId="1" fontId="18" fillId="2" borderId="7" xfId="0" applyNumberFormat="1" applyFont="1" applyFill="1" applyBorder="1" applyAlignment="1">
      <alignment horizontal="right" vertical="center"/>
    </xf>
    <xf numFmtId="0" fontId="18" fillId="2" borderId="0" xfId="0" applyFont="1" applyFill="1" applyBorder="1"/>
    <xf numFmtId="1" fontId="18" fillId="2" borderId="0" xfId="0" applyNumberFormat="1" applyFont="1" applyFill="1" applyBorder="1"/>
    <xf numFmtId="0" fontId="18" fillId="2" borderId="0" xfId="0" applyFont="1" applyFill="1" applyBorder="1" applyAlignment="1"/>
    <xf numFmtId="1" fontId="18" fillId="2" borderId="0" xfId="0" applyNumberFormat="1" applyFont="1" applyFill="1"/>
    <xf numFmtId="0" fontId="19" fillId="2" borderId="6" xfId="0" applyNumberFormat="1" applyFont="1" applyFill="1" applyBorder="1" applyAlignment="1">
      <alignment vertical="center" wrapText="1"/>
    </xf>
    <xf numFmtId="0" fontId="20" fillId="2" borderId="6" xfId="0" applyFont="1" applyFill="1" applyBorder="1" applyAlignment="1">
      <alignment vertical="top" wrapText="1"/>
    </xf>
    <xf numFmtId="0" fontId="20" fillId="2" borderId="6" xfId="0" applyFont="1" applyFill="1" applyBorder="1" applyAlignment="1">
      <alignment vertical="top"/>
    </xf>
    <xf numFmtId="0" fontId="45" fillId="2" borderId="9" xfId="3" applyFont="1" applyFill="1" applyBorder="1" applyAlignment="1">
      <alignment horizontal="center" vertical="top"/>
    </xf>
    <xf numFmtId="0" fontId="45" fillId="2" borderId="1" xfId="3" applyFont="1" applyFill="1" applyBorder="1" applyAlignment="1">
      <alignment horizontal="left" vertical="top"/>
    </xf>
    <xf numFmtId="0" fontId="19" fillId="2" borderId="7" xfId="0" applyFont="1" applyFill="1" applyBorder="1" applyAlignment="1">
      <alignment horizontal="center" vertical="top" wrapText="1"/>
    </xf>
    <xf numFmtId="0" fontId="1" fillId="2" borderId="7" xfId="0" applyFont="1" applyFill="1" applyBorder="1" applyAlignment="1">
      <alignment vertical="center" wrapText="1"/>
    </xf>
    <xf numFmtId="0" fontId="24" fillId="2" borderId="0" xfId="0" applyFont="1" applyFill="1" applyBorder="1" applyAlignment="1">
      <alignment horizontal="left" vertical="top" wrapText="1"/>
    </xf>
    <xf numFmtId="0" fontId="17" fillId="2" borderId="0" xfId="0" applyFont="1" applyFill="1" applyBorder="1" applyAlignment="1">
      <alignment horizontal="left" vertical="top" wrapText="1"/>
    </xf>
    <xf numFmtId="0" fontId="21" fillId="2" borderId="0" xfId="0" applyFont="1" applyFill="1" applyBorder="1" applyAlignment="1">
      <alignment horizontal="center" wrapText="1"/>
    </xf>
    <xf numFmtId="0" fontId="19" fillId="2" borderId="1" xfId="0" applyFont="1" applyFill="1" applyBorder="1" applyAlignment="1">
      <alignment horizontal="right"/>
    </xf>
    <xf numFmtId="0" fontId="19" fillId="2" borderId="3" xfId="0" applyFont="1" applyFill="1" applyBorder="1" applyAlignment="1">
      <alignment horizontal="center" vertical="top" wrapText="1"/>
    </xf>
    <xf numFmtId="0" fontId="19" fillId="2" borderId="4" xfId="0" applyFont="1" applyFill="1" applyBorder="1" applyAlignment="1">
      <alignment horizontal="center" vertical="top" wrapText="1"/>
    </xf>
    <xf numFmtId="0" fontId="19" fillId="2" borderId="11" xfId="0" applyFont="1" applyFill="1" applyBorder="1" applyAlignment="1">
      <alignment horizontal="center" vertical="top" wrapText="1"/>
    </xf>
    <xf numFmtId="0" fontId="19" fillId="2" borderId="7" xfId="0" applyFont="1" applyFill="1" applyBorder="1" applyAlignment="1">
      <alignment horizontal="center" vertical="top" wrapText="1"/>
    </xf>
    <xf numFmtId="0" fontId="19" fillId="2" borderId="7" xfId="0" applyFont="1" applyFill="1" applyBorder="1" applyAlignment="1">
      <alignment vertical="top" wrapText="1"/>
    </xf>
    <xf numFmtId="0" fontId="19" fillId="2" borderId="2" xfId="0" applyFont="1" applyFill="1" applyBorder="1" applyAlignment="1">
      <alignment horizontal="center" vertical="top" wrapText="1"/>
    </xf>
    <xf numFmtId="0" fontId="2" fillId="2" borderId="6" xfId="0" applyFont="1" applyFill="1" applyBorder="1" applyAlignment="1">
      <alignment vertical="top" wrapText="1"/>
    </xf>
    <xf numFmtId="0" fontId="21" fillId="2" borderId="0" xfId="0" applyFont="1" applyFill="1" applyBorder="1" applyAlignment="1">
      <alignment horizontal="center" vertical="center" wrapText="1"/>
    </xf>
    <xf numFmtId="0" fontId="48" fillId="2" borderId="1" xfId="0" applyFont="1" applyFill="1" applyBorder="1" applyAlignment="1">
      <alignment horizontal="right"/>
    </xf>
    <xf numFmtId="0" fontId="21" fillId="2" borderId="0" xfId="0" applyFont="1" applyFill="1" applyBorder="1" applyAlignment="1">
      <alignment horizontal="center" vertical="center"/>
    </xf>
    <xf numFmtId="0" fontId="19" fillId="2" borderId="3" xfId="0" applyFont="1" applyFill="1" applyBorder="1" applyAlignment="1">
      <alignment horizontal="center" vertical="center" wrapText="1"/>
    </xf>
    <xf numFmtId="0" fontId="19" fillId="2" borderId="4" xfId="0" applyFont="1" applyFill="1" applyBorder="1" applyAlignment="1">
      <alignment horizontal="center" vertical="center" wrapText="1"/>
    </xf>
    <xf numFmtId="0" fontId="19" fillId="2" borderId="11" xfId="0" applyFont="1" applyFill="1" applyBorder="1" applyAlignment="1">
      <alignment horizontal="center" vertical="center" wrapText="1"/>
    </xf>
    <xf numFmtId="0" fontId="18" fillId="2" borderId="0" xfId="0" applyFont="1" applyFill="1" applyAlignment="1">
      <alignment horizontal="left" vertical="top" wrapText="1"/>
    </xf>
    <xf numFmtId="0" fontId="19" fillId="2" borderId="6" xfId="0" applyFont="1" applyFill="1" applyBorder="1" applyAlignment="1">
      <alignment horizontal="center" vertical="top" wrapText="1"/>
    </xf>
    <xf numFmtId="0" fontId="17" fillId="2" borderId="1" xfId="0" applyFont="1" applyFill="1" applyBorder="1" applyAlignment="1">
      <alignment horizontal="right"/>
    </xf>
    <xf numFmtId="0" fontId="21" fillId="2" borderId="0" xfId="0" applyFont="1" applyFill="1" applyBorder="1" applyAlignment="1">
      <alignment horizontal="center"/>
    </xf>
    <xf numFmtId="0" fontId="36" fillId="2" borderId="14" xfId="1" applyFont="1" applyFill="1" applyBorder="1" applyAlignment="1">
      <alignment horizontal="left" wrapText="1"/>
    </xf>
    <xf numFmtId="0" fontId="19" fillId="2" borderId="7" xfId="1" applyFont="1" applyFill="1" applyBorder="1" applyAlignment="1">
      <alignment horizontal="center" vertical="top" wrapText="1"/>
    </xf>
    <xf numFmtId="0" fontId="21" fillId="2" borderId="0" xfId="1" applyFont="1" applyFill="1" applyBorder="1" applyAlignment="1">
      <alignment horizontal="center" vertical="center"/>
    </xf>
    <xf numFmtId="0" fontId="19" fillId="2" borderId="0" xfId="1" quotePrefix="1" applyFont="1" applyFill="1" applyBorder="1" applyAlignment="1">
      <alignment horizontal="right"/>
    </xf>
    <xf numFmtId="0" fontId="17" fillId="2" borderId="0" xfId="1" applyFont="1" applyFill="1" applyAlignment="1">
      <alignment horizontal="justify" vertical="top"/>
    </xf>
    <xf numFmtId="0" fontId="21" fillId="2" borderId="0" xfId="1" applyFont="1" applyFill="1" applyBorder="1" applyAlignment="1">
      <alignment horizontal="center"/>
    </xf>
    <xf numFmtId="0" fontId="19" fillId="2" borderId="1" xfId="1" applyFont="1" applyFill="1" applyBorder="1" applyAlignment="1">
      <alignment horizontal="right"/>
    </xf>
    <xf numFmtId="0" fontId="17" fillId="2" borderId="0" xfId="1" applyFont="1" applyFill="1" applyAlignment="1">
      <alignment horizontal="justify" vertical="center"/>
    </xf>
    <xf numFmtId="0" fontId="47" fillId="2" borderId="15" xfId="0" applyFont="1" applyFill="1" applyBorder="1" applyAlignment="1">
      <alignment horizontal="center" vertical="top" wrapText="1"/>
    </xf>
    <xf numFmtId="0" fontId="47" fillId="2" borderId="12" xfId="0" applyFont="1" applyFill="1" applyBorder="1" applyAlignment="1">
      <alignment horizontal="center" vertical="top" wrapText="1"/>
    </xf>
    <xf numFmtId="0" fontId="19" fillId="2" borderId="1" xfId="0" applyFont="1" applyFill="1" applyBorder="1" applyAlignment="1">
      <alignment horizontal="right" vertical="center" wrapText="1"/>
    </xf>
    <xf numFmtId="0" fontId="20" fillId="2" borderId="7" xfId="0" applyFont="1" applyFill="1" applyBorder="1" applyAlignment="1">
      <alignment horizontal="center" vertical="center" wrapText="1"/>
    </xf>
    <xf numFmtId="0" fontId="47" fillId="2" borderId="18" xfId="0" applyFont="1" applyFill="1" applyBorder="1" applyAlignment="1">
      <alignment horizontal="center" vertical="top" wrapText="1"/>
    </xf>
    <xf numFmtId="0" fontId="47" fillId="2" borderId="16" xfId="0" applyFont="1" applyFill="1" applyBorder="1" applyAlignment="1">
      <alignment horizontal="center" vertical="top" wrapText="1"/>
    </xf>
    <xf numFmtId="0" fontId="47" fillId="2" borderId="9" xfId="0" applyFont="1" applyFill="1" applyBorder="1" applyAlignment="1">
      <alignment horizontal="center" vertical="top" wrapText="1"/>
    </xf>
    <xf numFmtId="0" fontId="47" fillId="2" borderId="6" xfId="0" applyFont="1" applyFill="1" applyBorder="1" applyAlignment="1">
      <alignment horizontal="center" vertical="top" wrapText="1"/>
    </xf>
    <xf numFmtId="0" fontId="39" fillId="2" borderId="0" xfId="0" applyFont="1" applyFill="1" applyBorder="1" applyAlignment="1"/>
    <xf numFmtId="0" fontId="9" fillId="2" borderId="0" xfId="0" applyFont="1" applyFill="1" applyBorder="1" applyAlignment="1"/>
    <xf numFmtId="0" fontId="8" fillId="2" borderId="14" xfId="0" applyFont="1" applyFill="1" applyBorder="1" applyAlignment="1">
      <alignment horizontal="left"/>
    </xf>
    <xf numFmtId="0" fontId="15" fillId="2" borderId="14" xfId="0" applyFont="1" applyFill="1" applyBorder="1" applyAlignment="1">
      <alignment horizontal="left"/>
    </xf>
    <xf numFmtId="0" fontId="19" fillId="2" borderId="2" xfId="0" applyFont="1" applyFill="1" applyBorder="1" applyAlignment="1">
      <alignment horizontal="center" vertical="center" wrapText="1"/>
    </xf>
    <xf numFmtId="0" fontId="19" fillId="2" borderId="6" xfId="0" applyFont="1" applyFill="1" applyBorder="1" applyAlignment="1">
      <alignment horizontal="center" vertical="center" wrapText="1"/>
    </xf>
    <xf numFmtId="0" fontId="19" fillId="2" borderId="1" xfId="0" applyFont="1" applyFill="1" applyBorder="1" applyAlignment="1">
      <alignment horizontal="center" vertical="center" wrapText="1"/>
    </xf>
    <xf numFmtId="0" fontId="19" fillId="2" borderId="9" xfId="0" applyFont="1" applyFill="1" applyBorder="1" applyAlignment="1">
      <alignment horizontal="center" vertical="center" wrapText="1"/>
    </xf>
    <xf numFmtId="0" fontId="19" fillId="2" borderId="8" xfId="0" applyFont="1" applyFill="1" applyBorder="1" applyAlignment="1">
      <alignment horizontal="center" vertical="top" wrapText="1"/>
    </xf>
    <xf numFmtId="0" fontId="19" fillId="2" borderId="12" xfId="0" applyFont="1" applyFill="1" applyBorder="1" applyAlignment="1">
      <alignment horizontal="center" vertical="top" wrapText="1"/>
    </xf>
    <xf numFmtId="0" fontId="9" fillId="2" borderId="0" xfId="0" applyFont="1" applyFill="1" applyBorder="1" applyAlignment="1">
      <alignment horizontal="left"/>
    </xf>
    <xf numFmtId="0" fontId="21" fillId="2" borderId="9" xfId="0" applyFont="1" applyFill="1" applyBorder="1" applyAlignment="1">
      <alignment horizontal="center" vertical="center" wrapText="1"/>
    </xf>
    <xf numFmtId="0" fontId="21" fillId="2" borderId="6" xfId="0" applyFont="1" applyFill="1" applyBorder="1" applyAlignment="1">
      <alignment horizontal="center" vertical="center" wrapText="1"/>
    </xf>
    <xf numFmtId="0" fontId="21" fillId="2" borderId="3" xfId="0" applyFont="1" applyFill="1" applyBorder="1" applyAlignment="1">
      <alignment horizontal="center" vertical="center" wrapText="1"/>
    </xf>
    <xf numFmtId="0" fontId="21" fillId="2" borderId="4" xfId="0" applyFont="1" applyFill="1" applyBorder="1" applyAlignment="1">
      <alignment horizontal="center" vertical="center" wrapText="1"/>
    </xf>
    <xf numFmtId="0" fontId="21" fillId="2" borderId="7" xfId="0" applyFont="1" applyFill="1" applyBorder="1" applyAlignment="1">
      <alignment horizontal="center" vertical="center" wrapText="1"/>
    </xf>
    <xf numFmtId="0" fontId="22" fillId="2" borderId="7" xfId="0" applyFont="1" applyFill="1" applyBorder="1" applyAlignment="1">
      <alignment horizontal="center" vertical="center" wrapText="1"/>
    </xf>
    <xf numFmtId="0" fontId="22" fillId="2" borderId="11" xfId="0" applyFont="1" applyFill="1" applyBorder="1" applyAlignment="1">
      <alignment horizontal="center" vertical="center" wrapText="1"/>
    </xf>
    <xf numFmtId="0" fontId="21" fillId="2" borderId="8" xfId="0" applyFont="1" applyFill="1" applyBorder="1" applyAlignment="1">
      <alignment horizontal="center" vertical="top"/>
    </xf>
    <xf numFmtId="0" fontId="21" fillId="2" borderId="12" xfId="0" applyFont="1" applyFill="1" applyBorder="1" applyAlignment="1">
      <alignment horizontal="center" vertical="top"/>
    </xf>
    <xf numFmtId="0" fontId="21" fillId="2" borderId="8" xfId="0" applyFont="1" applyFill="1" applyBorder="1" applyAlignment="1">
      <alignment horizontal="center" vertical="top" wrapText="1"/>
    </xf>
    <xf numFmtId="0" fontId="21" fillId="2" borderId="12" xfId="0" applyFont="1" applyFill="1" applyBorder="1" applyAlignment="1">
      <alignment horizontal="center" vertical="top" wrapText="1"/>
    </xf>
    <xf numFmtId="0" fontId="21" fillId="2" borderId="1" xfId="0" applyFont="1" applyFill="1" applyBorder="1" applyAlignment="1">
      <alignment horizontal="center" vertical="center" wrapText="1"/>
    </xf>
    <xf numFmtId="0" fontId="21" fillId="2" borderId="7" xfId="0" applyFont="1" applyFill="1" applyBorder="1" applyAlignment="1">
      <alignment horizontal="center" vertical="top"/>
    </xf>
    <xf numFmtId="0" fontId="22" fillId="2" borderId="5" xfId="0" applyFont="1" applyFill="1" applyBorder="1" applyAlignment="1">
      <alignment wrapText="1"/>
    </xf>
    <xf numFmtId="0" fontId="22" fillId="2" borderId="14" xfId="0" applyFont="1" applyFill="1" applyBorder="1" applyAlignment="1">
      <alignment wrapText="1"/>
    </xf>
    <xf numFmtId="0" fontId="22" fillId="2" borderId="15" xfId="0" applyFont="1" applyFill="1" applyBorder="1" applyAlignment="1">
      <alignment wrapText="1"/>
    </xf>
    <xf numFmtId="0" fontId="10" fillId="2" borderId="5" xfId="0" applyFont="1" applyFill="1" applyBorder="1" applyAlignment="1">
      <alignment horizontal="center"/>
    </xf>
    <xf numFmtId="0" fontId="15" fillId="2" borderId="14" xfId="0" applyFont="1" applyFill="1" applyBorder="1" applyAlignment="1">
      <alignment horizontal="center"/>
    </xf>
    <xf numFmtId="0" fontId="10" fillId="2" borderId="14" xfId="0" applyFont="1" applyFill="1" applyBorder="1" applyAlignment="1">
      <alignment horizontal="left"/>
    </xf>
    <xf numFmtId="0" fontId="21" fillId="2" borderId="2" xfId="0" applyFont="1" applyFill="1" applyBorder="1" applyAlignment="1">
      <alignment horizontal="center" vertical="center" wrapText="1"/>
    </xf>
    <xf numFmtId="2" fontId="20" fillId="2" borderId="7" xfId="0" applyNumberFormat="1" applyFont="1" applyFill="1" applyBorder="1" applyAlignment="1">
      <alignment horizontal="right" vertical="center" wrapText="1"/>
    </xf>
    <xf numFmtId="0" fontId="21" fillId="2" borderId="0" xfId="0" applyFont="1" applyFill="1" applyBorder="1" applyAlignment="1">
      <alignment horizontal="center" vertical="top" wrapText="1"/>
    </xf>
    <xf numFmtId="0" fontId="20" fillId="2" borderId="1" xfId="0" applyFont="1" applyFill="1" applyBorder="1" applyAlignment="1">
      <alignment horizontal="right"/>
    </xf>
    <xf numFmtId="0" fontId="18" fillId="2" borderId="14" xfId="0" applyFont="1" applyFill="1" applyBorder="1" applyAlignment="1">
      <alignment horizontal="left" vertical="top" wrapText="1"/>
    </xf>
    <xf numFmtId="0" fontId="18" fillId="2" borderId="0" xfId="0" applyFont="1" applyFill="1" applyBorder="1" applyAlignment="1">
      <alignment horizontal="left" vertical="top" wrapText="1"/>
    </xf>
    <xf numFmtId="0" fontId="15" fillId="2" borderId="0" xfId="0" applyFont="1" applyFill="1" applyAlignment="1">
      <alignment horizontal="right"/>
    </xf>
    <xf numFmtId="0" fontId="27" fillId="2" borderId="0" xfId="0" applyFont="1" applyFill="1" applyBorder="1" applyAlignment="1">
      <alignment horizontal="center" vertical="top" wrapText="1"/>
    </xf>
    <xf numFmtId="0" fontId="27" fillId="2" borderId="0" xfId="0" applyFont="1" applyFill="1" applyBorder="1" applyAlignment="1">
      <alignment horizontal="center" wrapText="1"/>
    </xf>
    <xf numFmtId="0" fontId="19" fillId="2" borderId="2" xfId="0" applyNumberFormat="1" applyFont="1" applyFill="1" applyBorder="1" applyAlignment="1">
      <alignment horizontal="center" vertical="center" wrapText="1"/>
    </xf>
    <xf numFmtId="0" fontId="19" fillId="2" borderId="6" xfId="0" applyNumberFormat="1" applyFont="1" applyFill="1" applyBorder="1" applyAlignment="1">
      <alignment horizontal="center" vertical="center" wrapText="1"/>
    </xf>
    <xf numFmtId="0" fontId="19" fillId="2" borderId="9" xfId="0" applyNumberFormat="1" applyFont="1" applyFill="1" applyBorder="1" applyAlignment="1">
      <alignment horizontal="center" vertical="center" wrapText="1"/>
    </xf>
    <xf numFmtId="0" fontId="19" fillId="2" borderId="8" xfId="0" applyNumberFormat="1" applyFont="1" applyFill="1" applyBorder="1" applyAlignment="1">
      <alignment horizontal="center" vertical="top" wrapText="1"/>
    </xf>
    <xf numFmtId="0" fontId="19" fillId="2" borderId="1" xfId="0" applyNumberFormat="1" applyFont="1" applyFill="1" applyBorder="1" applyAlignment="1">
      <alignment horizontal="center" vertical="top" wrapText="1"/>
    </xf>
    <xf numFmtId="0" fontId="19" fillId="2" borderId="12" xfId="0" applyNumberFormat="1" applyFont="1" applyFill="1" applyBorder="1" applyAlignment="1">
      <alignment horizontal="center" vertical="top" wrapText="1"/>
    </xf>
    <xf numFmtId="0" fontId="19" fillId="2" borderId="1" xfId="0" applyFont="1" applyFill="1" applyBorder="1" applyAlignment="1">
      <alignment horizontal="center" vertical="top" wrapText="1"/>
    </xf>
    <xf numFmtId="0" fontId="20" fillId="2" borderId="1" xfId="0" applyFont="1" applyFill="1" applyBorder="1" applyAlignment="1">
      <alignment horizontal="right" vertical="center" wrapText="1"/>
    </xf>
    <xf numFmtId="0" fontId="27" fillId="2" borderId="0" xfId="0" applyFont="1" applyFill="1" applyBorder="1" applyAlignment="1">
      <alignment horizontal="center" vertical="center" wrapText="1"/>
    </xf>
    <xf numFmtId="0" fontId="45" fillId="2" borderId="1" xfId="3" applyFont="1" applyFill="1" applyBorder="1" applyAlignment="1">
      <alignment horizontal="right"/>
    </xf>
    <xf numFmtId="0" fontId="43" fillId="2" borderId="0" xfId="3" applyFont="1" applyFill="1" applyBorder="1" applyAlignment="1">
      <alignment horizontal="center" vertical="top"/>
    </xf>
    <xf numFmtId="0" fontId="30" fillId="2" borderId="0" xfId="3" applyFont="1" applyFill="1" applyBorder="1" applyAlignment="1">
      <alignment horizontal="right" vertical="top"/>
    </xf>
    <xf numFmtId="0" fontId="30" fillId="2" borderId="14" xfId="3" applyFont="1" applyFill="1" applyBorder="1" applyAlignment="1">
      <alignment horizontal="right" vertical="top"/>
    </xf>
    <xf numFmtId="0" fontId="21" fillId="2" borderId="0" xfId="1" applyFont="1" applyFill="1" applyBorder="1" applyAlignment="1">
      <alignment horizontal="center" vertical="center" wrapText="1"/>
    </xf>
    <xf numFmtId="0" fontId="21" fillId="2" borderId="0" xfId="1" applyFont="1" applyFill="1" applyBorder="1" applyAlignment="1">
      <alignment horizontal="center" wrapText="1"/>
    </xf>
    <xf numFmtId="0" fontId="17" fillId="2" borderId="1" xfId="1" applyFont="1" applyFill="1" applyBorder="1" applyAlignment="1">
      <alignment horizontal="right"/>
    </xf>
    <xf numFmtId="0" fontId="19" fillId="2" borderId="7" xfId="1" applyFont="1" applyFill="1" applyBorder="1" applyAlignment="1">
      <alignment horizontal="center" vertical="center"/>
    </xf>
    <xf numFmtId="0" fontId="19" fillId="2" borderId="12" xfId="1" applyFont="1" applyFill="1" applyBorder="1" applyAlignment="1">
      <alignment horizontal="center"/>
    </xf>
    <xf numFmtId="0" fontId="19" fillId="2" borderId="6" xfId="1" applyFont="1" applyFill="1" applyBorder="1" applyAlignment="1">
      <alignment horizontal="center"/>
    </xf>
    <xf numFmtId="0" fontId="19" fillId="2" borderId="8" xfId="1" applyFont="1" applyFill="1" applyBorder="1" applyAlignment="1">
      <alignment horizontal="center"/>
    </xf>
    <xf numFmtId="0" fontId="19" fillId="2" borderId="2" xfId="1" applyFont="1" applyFill="1" applyBorder="1" applyAlignment="1">
      <alignment horizontal="center" vertical="top" wrapText="1"/>
    </xf>
    <xf numFmtId="0" fontId="19" fillId="2" borderId="6" xfId="1" applyFont="1" applyFill="1" applyBorder="1" applyAlignment="1">
      <alignment horizontal="center" vertical="top" wrapText="1"/>
    </xf>
    <xf numFmtId="0" fontId="19" fillId="2" borderId="11" xfId="5" applyFont="1" applyFill="1" applyBorder="1" applyAlignment="1">
      <alignment horizontal="center" vertical="top" wrapText="1"/>
    </xf>
    <xf numFmtId="0" fontId="19" fillId="2" borderId="15" xfId="5" applyFont="1" applyFill="1" applyBorder="1" applyAlignment="1">
      <alignment horizontal="center" vertical="top" wrapText="1"/>
    </xf>
    <xf numFmtId="0" fontId="21" fillId="2" borderId="0" xfId="5" applyFont="1" applyFill="1" applyAlignment="1">
      <alignment horizontal="center"/>
    </xf>
    <xf numFmtId="0" fontId="21" fillId="2" borderId="0" xfId="4" applyFont="1" applyFill="1" applyAlignment="1">
      <alignment horizontal="center" wrapText="1"/>
    </xf>
    <xf numFmtId="0" fontId="18" fillId="2" borderId="1" xfId="4" applyFont="1" applyFill="1" applyBorder="1" applyAlignment="1">
      <alignment horizontal="right" wrapText="1"/>
    </xf>
    <xf numFmtId="0" fontId="18" fillId="2" borderId="1" xfId="4" applyFont="1" applyFill="1" applyBorder="1" applyAlignment="1">
      <alignment horizontal="left" wrapText="1"/>
    </xf>
    <xf numFmtId="0" fontId="19" fillId="2" borderId="7" xfId="5" applyFont="1" applyFill="1" applyBorder="1" applyAlignment="1">
      <alignment horizontal="center" vertical="top" wrapText="1"/>
    </xf>
    <xf numFmtId="0" fontId="19" fillId="2" borderId="2" xfId="5" applyFont="1" applyFill="1" applyBorder="1" applyAlignment="1">
      <alignment horizontal="center" vertical="top" wrapText="1"/>
    </xf>
    <xf numFmtId="0" fontId="19" fillId="2" borderId="9" xfId="5" applyFont="1" applyFill="1" applyBorder="1" applyAlignment="1">
      <alignment horizontal="center" vertical="top" wrapText="1"/>
    </xf>
    <xf numFmtId="0" fontId="19" fillId="2" borderId="3" xfId="5" applyFont="1" applyFill="1" applyBorder="1" applyAlignment="1">
      <alignment horizontal="center" vertical="top" wrapText="1"/>
    </xf>
    <xf numFmtId="0" fontId="19" fillId="2" borderId="4" xfId="5" applyFont="1" applyFill="1" applyBorder="1" applyAlignment="1">
      <alignment horizontal="center" vertical="top" wrapText="1"/>
    </xf>
    <xf numFmtId="0" fontId="19" fillId="2" borderId="6" xfId="5" applyFont="1" applyFill="1" applyBorder="1" applyAlignment="1">
      <alignment horizontal="center" vertical="top" wrapText="1"/>
    </xf>
    <xf numFmtId="0" fontId="19" fillId="2" borderId="6" xfId="1" applyFont="1" applyFill="1" applyBorder="1" applyAlignment="1">
      <alignment horizontal="center" vertical="center"/>
    </xf>
    <xf numFmtId="0" fontId="19" fillId="2" borderId="6" xfId="1" applyFont="1" applyFill="1" applyBorder="1" applyAlignment="1">
      <alignment horizontal="center" vertical="top"/>
    </xf>
    <xf numFmtId="0" fontId="19" fillId="2" borderId="9" xfId="1" applyFont="1" applyFill="1" applyBorder="1" applyAlignment="1">
      <alignment horizontal="center" vertical="top" wrapText="1"/>
    </xf>
    <xf numFmtId="0" fontId="17" fillId="2" borderId="0" xfId="1" applyFont="1" applyFill="1" applyAlignment="1">
      <alignment horizontal="right" vertical="center"/>
    </xf>
    <xf numFmtId="0" fontId="17" fillId="2" borderId="14" xfId="1" applyFont="1" applyFill="1" applyBorder="1" applyAlignment="1">
      <alignment horizontal="left" vertical="center" wrapText="1"/>
    </xf>
    <xf numFmtId="0" fontId="19" fillId="2" borderId="1" xfId="1" applyFont="1" applyFill="1" applyBorder="1" applyAlignment="1">
      <alignment horizontal="center" vertical="center" wrapText="1"/>
    </xf>
    <xf numFmtId="0" fontId="18" fillId="2" borderId="1" xfId="0" applyFont="1" applyFill="1" applyBorder="1" applyAlignment="1">
      <alignment horizontal="right" vertical="center" wrapText="1"/>
    </xf>
    <xf numFmtId="0" fontId="18" fillId="2" borderId="1" xfId="0" applyFont="1" applyFill="1" applyBorder="1" applyAlignment="1">
      <alignment horizontal="center" vertical="center" wrapText="1"/>
    </xf>
    <xf numFmtId="0" fontId="17" fillId="2" borderId="0" xfId="1" applyFont="1" applyFill="1" applyAlignment="1">
      <alignment horizontal="left" vertical="center" wrapText="1"/>
    </xf>
    <xf numFmtId="0" fontId="33" fillId="2" borderId="14" xfId="1" applyFont="1" applyFill="1" applyBorder="1" applyAlignment="1">
      <alignment horizontal="left" vertical="center" wrapText="1"/>
    </xf>
    <xf numFmtId="0" fontId="19" fillId="2" borderId="7" xfId="1" applyFont="1" applyFill="1" applyBorder="1" applyAlignment="1">
      <alignment horizontal="center" vertical="top"/>
    </xf>
    <xf numFmtId="0" fontId="19" fillId="2" borderId="1" xfId="0" applyFont="1" applyFill="1" applyBorder="1" applyAlignment="1">
      <alignment horizontal="center"/>
    </xf>
    <xf numFmtId="0" fontId="19" fillId="2" borderId="7" xfId="1" applyFont="1" applyFill="1" applyBorder="1" applyAlignment="1">
      <alignment horizontal="center" vertical="center" wrapText="1"/>
    </xf>
    <xf numFmtId="0" fontId="19" fillId="2" borderId="5" xfId="2" applyFont="1" applyFill="1" applyBorder="1" applyAlignment="1">
      <alignment horizontal="center" vertical="top" wrapText="1"/>
    </xf>
    <xf numFmtId="0" fontId="19" fillId="2" borderId="15" xfId="2" applyFont="1" applyFill="1" applyBorder="1" applyAlignment="1">
      <alignment horizontal="center" vertical="top" wrapText="1"/>
    </xf>
    <xf numFmtId="0" fontId="19" fillId="2" borderId="8" xfId="2" applyFont="1" applyFill="1" applyBorder="1" applyAlignment="1">
      <alignment horizontal="center" vertical="top" wrapText="1"/>
    </xf>
    <xf numFmtId="0" fontId="19" fillId="2" borderId="12" xfId="2" applyFont="1" applyFill="1" applyBorder="1" applyAlignment="1">
      <alignment horizontal="center" vertical="top" wrapText="1"/>
    </xf>
    <xf numFmtId="0" fontId="19" fillId="2" borderId="5" xfId="2" applyFont="1" applyFill="1" applyBorder="1" applyAlignment="1">
      <alignment horizontal="center" vertical="center" wrapText="1"/>
    </xf>
    <xf numFmtId="0" fontId="19" fillId="2" borderId="15" xfId="2" applyFont="1" applyFill="1" applyBorder="1" applyAlignment="1">
      <alignment horizontal="center" vertical="center" wrapText="1"/>
    </xf>
    <xf numFmtId="0" fontId="19" fillId="2" borderId="13" xfId="2" applyFont="1" applyFill="1" applyBorder="1" applyAlignment="1">
      <alignment horizontal="center" vertical="center" wrapText="1"/>
    </xf>
    <xf numFmtId="0" fontId="19" fillId="2" borderId="10" xfId="2" applyFont="1" applyFill="1" applyBorder="1" applyAlignment="1">
      <alignment horizontal="center" vertical="center" wrapText="1"/>
    </xf>
    <xf numFmtId="0" fontId="19" fillId="2" borderId="8" xfId="2" applyFont="1" applyFill="1" applyBorder="1" applyAlignment="1">
      <alignment horizontal="center" vertical="center" wrapText="1"/>
    </xf>
    <xf numFmtId="0" fontId="19" fillId="2" borderId="12" xfId="2" applyFont="1" applyFill="1" applyBorder="1" applyAlignment="1">
      <alignment horizontal="center" vertical="center" wrapText="1"/>
    </xf>
    <xf numFmtId="0" fontId="19" fillId="2" borderId="7" xfId="2" applyFont="1" applyFill="1" applyBorder="1" applyAlignment="1">
      <alignment horizontal="center" vertical="center" wrapText="1"/>
    </xf>
    <xf numFmtId="0" fontId="19" fillId="2" borderId="14" xfId="2" applyFont="1" applyFill="1" applyBorder="1" applyAlignment="1">
      <alignment horizontal="center" vertical="top" wrapText="1"/>
    </xf>
    <xf numFmtId="0" fontId="19" fillId="2" borderId="1" xfId="2" applyFont="1" applyFill="1" applyBorder="1" applyAlignment="1">
      <alignment horizontal="center" vertical="top" wrapText="1"/>
    </xf>
    <xf numFmtId="0" fontId="14" fillId="2" borderId="14" xfId="0" applyFont="1" applyFill="1" applyBorder="1" applyAlignment="1">
      <alignment horizontal="left"/>
    </xf>
    <xf numFmtId="0" fontId="14" fillId="2" borderId="14" xfId="0" applyFont="1" applyFill="1" applyBorder="1" applyAlignment="1">
      <alignment horizontal="right"/>
    </xf>
    <xf numFmtId="0" fontId="19" fillId="2" borderId="2" xfId="1" applyFont="1" applyFill="1" applyBorder="1" applyAlignment="1">
      <alignment horizontal="center" vertical="center" wrapText="1"/>
    </xf>
    <xf numFmtId="0" fontId="19" fillId="2" borderId="9" xfId="1" applyFont="1" applyFill="1" applyBorder="1" applyAlignment="1">
      <alignment horizontal="center" vertical="center" wrapText="1"/>
    </xf>
    <xf numFmtId="0" fontId="19" fillId="2" borderId="6" xfId="1" applyFont="1" applyFill="1" applyBorder="1" applyAlignment="1">
      <alignment horizontal="center" vertical="center" wrapText="1"/>
    </xf>
    <xf numFmtId="0" fontId="19" fillId="2" borderId="13" xfId="2" applyFont="1" applyFill="1" applyBorder="1" applyAlignment="1">
      <alignment horizontal="center" vertical="top" wrapText="1"/>
    </xf>
    <xf numFmtId="0" fontId="19" fillId="2" borderId="10" xfId="2" applyFont="1" applyFill="1" applyBorder="1" applyAlignment="1">
      <alignment horizontal="center" vertical="top" wrapText="1"/>
    </xf>
    <xf numFmtId="0" fontId="19" fillId="2" borderId="2" xfId="6" applyFont="1" applyFill="1" applyBorder="1" applyAlignment="1">
      <alignment vertical="top" wrapText="1"/>
    </xf>
    <xf numFmtId="0" fontId="19" fillId="2" borderId="6" xfId="6" applyFont="1" applyFill="1" applyBorder="1" applyAlignment="1">
      <alignment vertical="top" wrapText="1"/>
    </xf>
    <xf numFmtId="0" fontId="19" fillId="2" borderId="3" xfId="6" applyFont="1" applyFill="1" applyBorder="1" applyAlignment="1">
      <alignment horizontal="center" wrapText="1"/>
    </xf>
    <xf numFmtId="0" fontId="19" fillId="2" borderId="4" xfId="6" applyFont="1" applyFill="1" applyBorder="1" applyAlignment="1">
      <alignment horizontal="center" wrapText="1"/>
    </xf>
    <xf numFmtId="0" fontId="19" fillId="2" borderId="11" xfId="6" applyFont="1" applyFill="1" applyBorder="1" applyAlignment="1">
      <alignment horizontal="center" wrapText="1"/>
    </xf>
    <xf numFmtId="0" fontId="18" fillId="2" borderId="1" xfId="6" applyFont="1" applyFill="1" applyBorder="1" applyAlignment="1">
      <alignment horizontal="center" vertical="center"/>
    </xf>
    <xf numFmtId="0" fontId="21" fillId="2" borderId="0" xfId="6" applyFont="1" applyFill="1" applyBorder="1" applyAlignment="1">
      <alignment horizontal="center" vertical="center" wrapText="1"/>
    </xf>
    <xf numFmtId="0" fontId="21" fillId="2" borderId="0" xfId="6" applyFont="1" applyFill="1" applyBorder="1" applyAlignment="1">
      <alignment horizontal="center" wrapText="1"/>
    </xf>
    <xf numFmtId="0" fontId="17" fillId="2" borderId="0" xfId="6" applyFont="1" applyFill="1" applyBorder="1" applyAlignment="1">
      <alignment horizontal="left" vertical="top" wrapText="1"/>
    </xf>
    <xf numFmtId="0" fontId="19" fillId="2" borderId="2" xfId="6" applyFont="1" applyFill="1" applyBorder="1" applyAlignment="1">
      <alignment horizontal="center" vertical="center"/>
    </xf>
    <xf numFmtId="0" fontId="19" fillId="2" borderId="6" xfId="6" applyFont="1" applyFill="1" applyBorder="1" applyAlignment="1">
      <alignment horizontal="center" vertical="center"/>
    </xf>
    <xf numFmtId="0" fontId="18" fillId="2" borderId="1" xfId="6" applyFont="1" applyFill="1" applyBorder="1" applyAlignment="1">
      <alignment horizontal="right" wrapText="1"/>
    </xf>
    <xf numFmtId="0" fontId="19" fillId="2" borderId="2" xfId="6" applyFont="1" applyFill="1" applyBorder="1" applyAlignment="1">
      <alignment horizontal="left" vertical="center"/>
    </xf>
    <xf numFmtId="0" fontId="19" fillId="2" borderId="6" xfId="6" applyFont="1" applyFill="1" applyBorder="1" applyAlignment="1">
      <alignment horizontal="left" vertical="center"/>
    </xf>
    <xf numFmtId="0" fontId="19" fillId="2" borderId="3" xfId="6" applyFont="1" applyFill="1" applyBorder="1" applyAlignment="1">
      <alignment horizontal="center" vertical="center" wrapText="1"/>
    </xf>
    <xf numFmtId="0" fontId="19" fillId="2" borderId="4" xfId="6" applyFont="1" applyFill="1" applyBorder="1" applyAlignment="1">
      <alignment horizontal="center" vertical="center" wrapText="1"/>
    </xf>
    <xf numFmtId="0" fontId="19" fillId="2" borderId="11" xfId="6" applyFont="1" applyFill="1" applyBorder="1" applyAlignment="1">
      <alignment horizontal="center" vertical="center" wrapText="1"/>
    </xf>
    <xf numFmtId="0" fontId="18" fillId="2" borderId="1" xfId="6" applyFont="1" applyFill="1" applyBorder="1" applyAlignment="1">
      <alignment horizontal="center" wrapText="1"/>
    </xf>
  </cellXfs>
  <cellStyles count="8">
    <cellStyle name="Comma" xfId="7" builtinId="3"/>
    <cellStyle name="Normal" xfId="0" builtinId="0"/>
    <cellStyle name="Normal 2" xfId="1"/>
    <cellStyle name="Normal 2 2" xfId="2"/>
    <cellStyle name="Normal 3" xfId="3"/>
    <cellStyle name="Normal 4" xfId="4"/>
    <cellStyle name="Normal 5" xfId="5"/>
    <cellStyle name="Normal 6" xfId="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5628005" cy="0"/>
    <xdr:sp macro="" textlink="">
      <xdr:nvSpPr>
        <xdr:cNvPr id="2" name="Shape 2"/>
        <xdr:cNvSpPr/>
      </xdr:nvSpPr>
      <xdr:spPr>
        <a:xfrm>
          <a:off x="3045" y="0"/>
          <a:ext cx="5628005" cy="0"/>
        </a:xfrm>
        <a:custGeom>
          <a:avLst/>
          <a:gdLst/>
          <a:ahLst/>
          <a:cxnLst/>
          <a:rect l="0" t="0" r="0" b="0"/>
          <a:pathLst>
            <a:path w="5628005">
              <a:moveTo>
                <a:pt x="0" y="0"/>
              </a:moveTo>
              <a:lnTo>
                <a:pt x="5627507" y="0"/>
              </a:lnTo>
            </a:path>
          </a:pathLst>
        </a:custGeom>
        <a:ln w="6090">
          <a:solidFill>
            <a:srgbClr val="221F1F"/>
          </a:solidFill>
        </a:ln>
      </xdr:spPr>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60"/>
  <sheetViews>
    <sheetView view="pageBreakPreview" topLeftCell="A23" zoomScaleSheetLayoutView="100" workbookViewId="0">
      <selection activeCell="W16" sqref="W16"/>
    </sheetView>
  </sheetViews>
  <sheetFormatPr defaultColWidth="9" defaultRowHeight="15"/>
  <cols>
    <col min="1" max="1" width="5.7109375" style="34" customWidth="1"/>
    <col min="2" max="2" width="14.5703125" style="35" customWidth="1"/>
    <col min="3" max="3" width="11.28515625" style="34" hidden="1" customWidth="1"/>
    <col min="4" max="4" width="9.7109375" style="34" hidden="1" customWidth="1"/>
    <col min="5" max="5" width="8.7109375" style="34" hidden="1" customWidth="1"/>
    <col min="6" max="6" width="13" style="34" customWidth="1"/>
    <col min="7" max="7" width="9.42578125" style="34" hidden="1" customWidth="1"/>
    <col min="8" max="8" width="10.140625" style="34" hidden="1" customWidth="1"/>
    <col min="9" max="9" width="9.28515625" style="34" hidden="1" customWidth="1"/>
    <col min="10" max="10" width="5.7109375" style="34" hidden="1" customWidth="1"/>
    <col min="11" max="11" width="15.28515625" style="34" customWidth="1"/>
    <col min="12" max="15" width="9" style="7" hidden="1" customWidth="1"/>
    <col min="16" max="16" width="14.5703125" style="7" customWidth="1"/>
    <col min="17" max="17" width="16.140625" style="7" customWidth="1"/>
    <col min="18" max="18" width="15" style="7" customWidth="1"/>
    <col min="19" max="16384" width="9" style="7"/>
  </cols>
  <sheetData>
    <row r="1" spans="1:18" s="1" customFormat="1" ht="17.25" customHeight="1">
      <c r="A1" s="346" t="s">
        <v>511</v>
      </c>
      <c r="B1" s="346"/>
      <c r="C1" s="346"/>
      <c r="D1" s="346"/>
      <c r="E1" s="346"/>
      <c r="F1" s="346"/>
      <c r="G1" s="346"/>
      <c r="H1" s="346"/>
      <c r="I1" s="346"/>
      <c r="J1" s="346"/>
      <c r="K1" s="346"/>
      <c r="L1" s="346"/>
      <c r="M1" s="346"/>
      <c r="N1" s="346"/>
      <c r="O1" s="346"/>
      <c r="P1" s="346"/>
      <c r="Q1" s="346"/>
      <c r="R1" s="346"/>
    </row>
    <row r="2" spans="1:18" s="1" customFormat="1" ht="20.25" customHeight="1">
      <c r="A2" s="355" t="s">
        <v>512</v>
      </c>
      <c r="B2" s="355"/>
      <c r="C2" s="355"/>
      <c r="D2" s="355"/>
      <c r="E2" s="355"/>
      <c r="F2" s="355"/>
      <c r="G2" s="355"/>
      <c r="H2" s="355"/>
      <c r="I2" s="355"/>
      <c r="J2" s="355"/>
      <c r="K2" s="355"/>
      <c r="L2" s="355"/>
      <c r="M2" s="355"/>
      <c r="N2" s="355"/>
      <c r="O2" s="355"/>
      <c r="P2" s="355"/>
      <c r="Q2" s="355"/>
      <c r="R2" s="355"/>
    </row>
    <row r="3" spans="1:18" s="1" customFormat="1" ht="13.5" customHeight="1">
      <c r="A3" s="347"/>
      <c r="B3" s="347"/>
      <c r="C3" s="347"/>
      <c r="D3" s="347"/>
      <c r="E3" s="347"/>
      <c r="F3" s="347"/>
      <c r="G3" s="347"/>
      <c r="H3" s="347"/>
      <c r="I3" s="347"/>
      <c r="J3" s="347"/>
      <c r="K3" s="2"/>
      <c r="Q3" s="356" t="s">
        <v>287</v>
      </c>
      <c r="R3" s="356"/>
    </row>
    <row r="4" spans="1:18" s="1" customFormat="1" ht="13.5" hidden="1" customHeight="1">
      <c r="A4" s="352" t="s">
        <v>281</v>
      </c>
      <c r="B4" s="353" t="s">
        <v>406</v>
      </c>
      <c r="C4" s="348" t="s">
        <v>78</v>
      </c>
      <c r="D4" s="349"/>
      <c r="E4" s="349"/>
      <c r="F4" s="350"/>
      <c r="G4" s="351" t="s">
        <v>79</v>
      </c>
      <c r="H4" s="351"/>
      <c r="I4" s="351"/>
      <c r="J4" s="351"/>
      <c r="K4" s="3"/>
      <c r="L4" s="351" t="s">
        <v>80</v>
      </c>
      <c r="M4" s="351"/>
      <c r="N4" s="351"/>
      <c r="O4" s="351"/>
      <c r="P4" s="3"/>
      <c r="Q4" s="4" t="s">
        <v>81</v>
      </c>
      <c r="R4" s="4" t="s">
        <v>48</v>
      </c>
    </row>
    <row r="5" spans="1:18" s="1" customFormat="1" ht="65.25" customHeight="1">
      <c r="A5" s="352"/>
      <c r="B5" s="354"/>
      <c r="C5" s="3" t="s">
        <v>82</v>
      </c>
      <c r="D5" s="3" t="s">
        <v>83</v>
      </c>
      <c r="E5" s="3" t="s">
        <v>84</v>
      </c>
      <c r="F5" s="3" t="s">
        <v>282</v>
      </c>
      <c r="G5" s="3" t="s">
        <v>85</v>
      </c>
      <c r="H5" s="3" t="s">
        <v>86</v>
      </c>
      <c r="I5" s="3" t="s">
        <v>87</v>
      </c>
      <c r="J5" s="3" t="s">
        <v>88</v>
      </c>
      <c r="K5" s="3" t="s">
        <v>283</v>
      </c>
      <c r="L5" s="3" t="s">
        <v>89</v>
      </c>
      <c r="M5" s="4" t="s">
        <v>90</v>
      </c>
      <c r="N5" s="4" t="s">
        <v>91</v>
      </c>
      <c r="O5" s="3" t="s">
        <v>92</v>
      </c>
      <c r="P5" s="3" t="s">
        <v>284</v>
      </c>
      <c r="Q5" s="3" t="s">
        <v>390</v>
      </c>
      <c r="R5" s="342" t="s">
        <v>566</v>
      </c>
    </row>
    <row r="6" spans="1:18" ht="12" hidden="1" customHeight="1">
      <c r="A6" s="3">
        <v>1</v>
      </c>
      <c r="B6" s="5">
        <v>2</v>
      </c>
      <c r="C6" s="3">
        <v>3</v>
      </c>
      <c r="D6" s="5">
        <v>4</v>
      </c>
      <c r="E6" s="3">
        <v>5</v>
      </c>
      <c r="F6" s="3"/>
      <c r="G6" s="5">
        <v>6</v>
      </c>
      <c r="H6" s="3">
        <v>7</v>
      </c>
      <c r="I6" s="5">
        <v>8</v>
      </c>
      <c r="J6" s="3">
        <v>9</v>
      </c>
      <c r="K6" s="3"/>
      <c r="L6" s="6">
        <v>10</v>
      </c>
      <c r="M6" s="3">
        <v>11</v>
      </c>
      <c r="N6" s="6">
        <v>12</v>
      </c>
      <c r="O6" s="3">
        <v>13</v>
      </c>
      <c r="P6" s="3"/>
      <c r="Q6" s="6">
        <v>14</v>
      </c>
      <c r="R6" s="3">
        <v>15</v>
      </c>
    </row>
    <row r="7" spans="1:18" s="12" customFormat="1" ht="13.5" customHeight="1">
      <c r="A7" s="8">
        <v>1</v>
      </c>
      <c r="B7" s="9" t="s">
        <v>93</v>
      </c>
      <c r="C7" s="10">
        <v>169</v>
      </c>
      <c r="D7" s="10">
        <v>1526</v>
      </c>
      <c r="E7" s="10">
        <v>1205</v>
      </c>
      <c r="F7" s="10">
        <f>SUM(C7:E7)</f>
        <v>2900</v>
      </c>
      <c r="G7" s="10">
        <v>2896</v>
      </c>
      <c r="H7" s="10">
        <v>710</v>
      </c>
      <c r="I7" s="10">
        <v>3840</v>
      </c>
      <c r="J7" s="10">
        <v>986</v>
      </c>
      <c r="K7" s="11">
        <f>SUM(G7:J7)</f>
        <v>8432</v>
      </c>
      <c r="L7" s="11">
        <v>4090</v>
      </c>
      <c r="M7" s="10">
        <v>231</v>
      </c>
      <c r="N7" s="10">
        <v>151</v>
      </c>
      <c r="O7" s="10">
        <v>805</v>
      </c>
      <c r="P7" s="10">
        <f>SUM(L7:O7)</f>
        <v>5277</v>
      </c>
      <c r="Q7" s="10">
        <v>501</v>
      </c>
      <c r="R7" s="10">
        <v>17110</v>
      </c>
    </row>
    <row r="8" spans="1:18" ht="13.5" customHeight="1">
      <c r="A8" s="13">
        <v>2</v>
      </c>
      <c r="B8" s="9" t="s">
        <v>94</v>
      </c>
      <c r="C8" s="10">
        <v>195</v>
      </c>
      <c r="D8" s="10">
        <v>1615</v>
      </c>
      <c r="E8" s="10">
        <v>1217</v>
      </c>
      <c r="F8" s="10">
        <f t="shared" ref="F8:F53" si="0">SUM(C8:E8)</f>
        <v>3027</v>
      </c>
      <c r="G8" s="10">
        <v>2995</v>
      </c>
      <c r="H8" s="10">
        <v>808</v>
      </c>
      <c r="I8" s="10">
        <v>4356</v>
      </c>
      <c r="J8" s="10">
        <v>1065</v>
      </c>
      <c r="K8" s="11">
        <f t="shared" ref="K8:K53" si="1">SUM(G8:J8)</f>
        <v>9224</v>
      </c>
      <c r="L8" s="11">
        <v>4098</v>
      </c>
      <c r="M8" s="10">
        <v>140</v>
      </c>
      <c r="N8" s="10">
        <v>142</v>
      </c>
      <c r="O8" s="10">
        <v>1009</v>
      </c>
      <c r="P8" s="10">
        <f t="shared" ref="P8:P53" si="2">SUM(L8:O8)</f>
        <v>5389</v>
      </c>
      <c r="Q8" s="10">
        <v>999</v>
      </c>
      <c r="R8" s="10">
        <v>18639</v>
      </c>
    </row>
    <row r="9" spans="1:18" ht="13.5" customHeight="1">
      <c r="A9" s="13">
        <v>3</v>
      </c>
      <c r="B9" s="9" t="s">
        <v>95</v>
      </c>
      <c r="C9" s="10">
        <v>227</v>
      </c>
      <c r="D9" s="10">
        <v>1581</v>
      </c>
      <c r="E9" s="10">
        <v>1330</v>
      </c>
      <c r="F9" s="10">
        <f t="shared" si="0"/>
        <v>3138</v>
      </c>
      <c r="G9" s="10">
        <v>2813</v>
      </c>
      <c r="H9" s="10">
        <v>801</v>
      </c>
      <c r="I9" s="10">
        <v>4598</v>
      </c>
      <c r="J9" s="10">
        <v>1010</v>
      </c>
      <c r="K9" s="11">
        <f t="shared" si="1"/>
        <v>9222</v>
      </c>
      <c r="L9" s="11">
        <v>3688</v>
      </c>
      <c r="M9" s="10">
        <v>304</v>
      </c>
      <c r="N9" s="10">
        <v>132</v>
      </c>
      <c r="O9" s="10">
        <v>1109</v>
      </c>
      <c r="P9" s="10">
        <f t="shared" si="2"/>
        <v>5233</v>
      </c>
      <c r="Q9" s="10">
        <v>267</v>
      </c>
      <c r="R9" s="10">
        <v>17860</v>
      </c>
    </row>
    <row r="10" spans="1:18" ht="13.5" customHeight="1">
      <c r="A10" s="13">
        <v>4</v>
      </c>
      <c r="B10" s="9" t="s">
        <v>96</v>
      </c>
      <c r="C10" s="10">
        <v>259</v>
      </c>
      <c r="D10" s="10">
        <v>1647</v>
      </c>
      <c r="E10" s="10">
        <v>1438</v>
      </c>
      <c r="F10" s="10">
        <f t="shared" si="0"/>
        <v>3344</v>
      </c>
      <c r="G10" s="10">
        <v>2613</v>
      </c>
      <c r="H10" s="10">
        <v>875</v>
      </c>
      <c r="I10" s="10">
        <v>5039</v>
      </c>
      <c r="J10" s="10">
        <v>1079</v>
      </c>
      <c r="K10" s="11">
        <f t="shared" si="1"/>
        <v>9606</v>
      </c>
      <c r="L10" s="11">
        <v>3931</v>
      </c>
      <c r="M10" s="10">
        <v>318</v>
      </c>
      <c r="N10" s="10">
        <v>131</v>
      </c>
      <c r="O10" s="10">
        <v>1093</v>
      </c>
      <c r="P10" s="10">
        <f t="shared" si="2"/>
        <v>5473</v>
      </c>
      <c r="Q10" s="10">
        <v>1072</v>
      </c>
      <c r="R10" s="10">
        <v>19495</v>
      </c>
    </row>
    <row r="11" spans="1:18" ht="13.5" customHeight="1">
      <c r="A11" s="13">
        <v>5</v>
      </c>
      <c r="B11" s="9" t="s">
        <v>97</v>
      </c>
      <c r="C11" s="10">
        <v>278</v>
      </c>
      <c r="D11" s="10">
        <v>1298</v>
      </c>
      <c r="E11" s="10">
        <v>1720</v>
      </c>
      <c r="F11" s="10">
        <f t="shared" si="0"/>
        <v>3296</v>
      </c>
      <c r="G11" s="10">
        <v>2052</v>
      </c>
      <c r="H11" s="10">
        <v>837</v>
      </c>
      <c r="I11" s="10">
        <v>6034</v>
      </c>
      <c r="J11" s="10">
        <v>1084</v>
      </c>
      <c r="K11" s="11">
        <f t="shared" si="1"/>
        <v>10007</v>
      </c>
      <c r="L11" s="11">
        <v>4243</v>
      </c>
      <c r="M11" s="10">
        <v>387</v>
      </c>
      <c r="N11" s="10">
        <v>137</v>
      </c>
      <c r="O11" s="10">
        <v>873</v>
      </c>
      <c r="P11" s="10">
        <f t="shared" si="2"/>
        <v>5640</v>
      </c>
      <c r="Q11" s="10">
        <v>668</v>
      </c>
      <c r="R11" s="10">
        <v>19611</v>
      </c>
    </row>
    <row r="12" spans="1:18" ht="13.5" customHeight="1">
      <c r="A12" s="13">
        <v>6</v>
      </c>
      <c r="B12" s="9" t="s">
        <v>98</v>
      </c>
      <c r="C12" s="10">
        <v>331</v>
      </c>
      <c r="D12" s="10">
        <v>1275</v>
      </c>
      <c r="E12" s="10">
        <v>1910</v>
      </c>
      <c r="F12" s="10">
        <f t="shared" si="0"/>
        <v>3516</v>
      </c>
      <c r="G12" s="10">
        <v>2439</v>
      </c>
      <c r="H12" s="10">
        <v>925</v>
      </c>
      <c r="I12" s="10">
        <v>6285</v>
      </c>
      <c r="J12" s="10">
        <v>946</v>
      </c>
      <c r="K12" s="11">
        <f t="shared" si="1"/>
        <v>10595</v>
      </c>
      <c r="L12" s="11">
        <v>5083</v>
      </c>
      <c r="M12" s="10">
        <v>342</v>
      </c>
      <c r="N12" s="10">
        <v>160</v>
      </c>
      <c r="O12" s="10">
        <v>697</v>
      </c>
      <c r="P12" s="10">
        <f t="shared" si="2"/>
        <v>6282</v>
      </c>
      <c r="Q12" s="10">
        <v>436</v>
      </c>
      <c r="R12" s="10">
        <v>20829</v>
      </c>
    </row>
    <row r="13" spans="1:18" ht="13.5" customHeight="1">
      <c r="A13" s="13">
        <v>7</v>
      </c>
      <c r="B13" s="9" t="s">
        <v>99</v>
      </c>
      <c r="C13" s="10">
        <v>363</v>
      </c>
      <c r="D13" s="10">
        <v>1340</v>
      </c>
      <c r="E13" s="10">
        <v>1986</v>
      </c>
      <c r="F13" s="10">
        <f t="shared" si="0"/>
        <v>3689</v>
      </c>
      <c r="G13" s="10">
        <v>2581</v>
      </c>
      <c r="H13" s="10">
        <v>1001</v>
      </c>
      <c r="I13" s="10">
        <v>6399</v>
      </c>
      <c r="J13" s="10">
        <v>1047</v>
      </c>
      <c r="K13" s="11">
        <f t="shared" si="1"/>
        <v>11028</v>
      </c>
      <c r="L13" s="11">
        <v>4728</v>
      </c>
      <c r="M13" s="10">
        <v>368</v>
      </c>
      <c r="N13" s="10">
        <v>163</v>
      </c>
      <c r="O13" s="10">
        <v>945</v>
      </c>
      <c r="P13" s="10">
        <f t="shared" si="2"/>
        <v>6204</v>
      </c>
      <c r="Q13" s="10">
        <v>511</v>
      </c>
      <c r="R13" s="10">
        <v>21432</v>
      </c>
    </row>
    <row r="14" spans="1:18" ht="13.5" customHeight="1">
      <c r="A14" s="13">
        <v>8</v>
      </c>
      <c r="B14" s="9" t="s">
        <v>100</v>
      </c>
      <c r="C14" s="10">
        <v>383</v>
      </c>
      <c r="D14" s="10">
        <v>1423</v>
      </c>
      <c r="E14" s="10">
        <v>2120</v>
      </c>
      <c r="F14" s="10">
        <f t="shared" si="0"/>
        <v>3926</v>
      </c>
      <c r="G14" s="10">
        <v>2450</v>
      </c>
      <c r="H14" s="10">
        <v>1077</v>
      </c>
      <c r="I14" s="10">
        <v>7129</v>
      </c>
      <c r="J14" s="10">
        <v>1224</v>
      </c>
      <c r="K14" s="11">
        <f t="shared" si="1"/>
        <v>11880</v>
      </c>
      <c r="L14" s="11">
        <v>5332</v>
      </c>
      <c r="M14" s="10">
        <v>413</v>
      </c>
      <c r="N14" s="10">
        <v>155</v>
      </c>
      <c r="O14" s="10">
        <v>992</v>
      </c>
      <c r="P14" s="10">
        <f t="shared" si="2"/>
        <v>6892</v>
      </c>
      <c r="Q14" s="10">
        <v>521</v>
      </c>
      <c r="R14" s="10">
        <v>23219</v>
      </c>
    </row>
    <row r="15" spans="1:18" ht="13.5" customHeight="1">
      <c r="A15" s="13">
        <v>9</v>
      </c>
      <c r="B15" s="9" t="s">
        <v>101</v>
      </c>
      <c r="C15" s="10">
        <v>403</v>
      </c>
      <c r="D15" s="10">
        <v>1515</v>
      </c>
      <c r="E15" s="10">
        <v>2262</v>
      </c>
      <c r="F15" s="10">
        <f t="shared" si="0"/>
        <v>4180</v>
      </c>
      <c r="G15" s="10">
        <v>2514</v>
      </c>
      <c r="H15" s="10">
        <v>1177</v>
      </c>
      <c r="I15" s="10">
        <v>7350</v>
      </c>
      <c r="J15" s="10">
        <v>1227</v>
      </c>
      <c r="K15" s="11">
        <f t="shared" si="1"/>
        <v>12268</v>
      </c>
      <c r="L15" s="11">
        <v>5644</v>
      </c>
      <c r="M15" s="10">
        <v>490</v>
      </c>
      <c r="N15" s="10">
        <v>122</v>
      </c>
      <c r="O15" s="10">
        <v>962</v>
      </c>
      <c r="P15" s="10">
        <f t="shared" si="2"/>
        <v>7218</v>
      </c>
      <c r="Q15" s="10">
        <v>527</v>
      </c>
      <c r="R15" s="10">
        <v>24193</v>
      </c>
    </row>
    <row r="16" spans="1:18" ht="13.5" customHeight="1">
      <c r="A16" s="13">
        <v>10</v>
      </c>
      <c r="B16" s="9" t="s">
        <v>102</v>
      </c>
      <c r="C16" s="10">
        <v>406</v>
      </c>
      <c r="D16" s="10">
        <v>1512</v>
      </c>
      <c r="E16" s="10">
        <v>2415</v>
      </c>
      <c r="F16" s="10">
        <f t="shared" si="0"/>
        <v>4333</v>
      </c>
      <c r="G16" s="10">
        <v>2539</v>
      </c>
      <c r="H16" s="10">
        <v>1104</v>
      </c>
      <c r="I16" s="10">
        <v>7975</v>
      </c>
      <c r="J16" s="10">
        <v>1230</v>
      </c>
      <c r="K16" s="11">
        <f t="shared" si="1"/>
        <v>12848</v>
      </c>
      <c r="L16" s="11">
        <v>6351</v>
      </c>
      <c r="M16" s="10">
        <v>487</v>
      </c>
      <c r="N16" s="10">
        <v>99</v>
      </c>
      <c r="O16" s="10">
        <v>1103</v>
      </c>
      <c r="P16" s="10">
        <f t="shared" si="2"/>
        <v>8040</v>
      </c>
      <c r="Q16" s="10">
        <v>573</v>
      </c>
      <c r="R16" s="10">
        <v>25794</v>
      </c>
    </row>
    <row r="17" spans="1:18" ht="13.5" customHeight="1">
      <c r="A17" s="13">
        <v>11</v>
      </c>
      <c r="B17" s="9" t="s">
        <v>49</v>
      </c>
      <c r="C17" s="10">
        <v>366</v>
      </c>
      <c r="D17" s="10">
        <v>1519</v>
      </c>
      <c r="E17" s="10">
        <v>2115</v>
      </c>
      <c r="F17" s="10">
        <f t="shared" si="0"/>
        <v>4000</v>
      </c>
      <c r="G17" s="10">
        <v>2396</v>
      </c>
      <c r="H17" s="10">
        <v>1001</v>
      </c>
      <c r="I17" s="10">
        <v>7371</v>
      </c>
      <c r="J17" s="10">
        <v>1108</v>
      </c>
      <c r="K17" s="11">
        <f t="shared" si="1"/>
        <v>11876</v>
      </c>
      <c r="L17" s="11">
        <v>6120</v>
      </c>
      <c r="M17" s="10">
        <v>426</v>
      </c>
      <c r="N17" s="10">
        <v>86</v>
      </c>
      <c r="O17" s="10">
        <v>1082</v>
      </c>
      <c r="P17" s="10">
        <f t="shared" si="2"/>
        <v>7714</v>
      </c>
      <c r="Q17" s="10">
        <v>533</v>
      </c>
      <c r="R17" s="10">
        <v>24123</v>
      </c>
    </row>
    <row r="18" spans="1:18" ht="13.5" customHeight="1">
      <c r="A18" s="13">
        <v>12</v>
      </c>
      <c r="B18" s="9" t="s">
        <v>103</v>
      </c>
      <c r="C18" s="10">
        <v>410</v>
      </c>
      <c r="D18" s="10">
        <v>1614</v>
      </c>
      <c r="E18" s="10">
        <v>3004</v>
      </c>
      <c r="F18" s="10">
        <f t="shared" si="0"/>
        <v>5028</v>
      </c>
      <c r="G18" s="10">
        <v>2907</v>
      </c>
      <c r="H18" s="10">
        <v>1009</v>
      </c>
      <c r="I18" s="10">
        <v>9042</v>
      </c>
      <c r="J18" s="10">
        <v>949</v>
      </c>
      <c r="K18" s="11">
        <f t="shared" si="1"/>
        <v>13907</v>
      </c>
      <c r="L18" s="11">
        <v>6908</v>
      </c>
      <c r="M18" s="10">
        <v>407</v>
      </c>
      <c r="N18" s="10">
        <v>141</v>
      </c>
      <c r="O18" s="10">
        <v>1298</v>
      </c>
      <c r="P18" s="10">
        <f t="shared" si="2"/>
        <v>8754</v>
      </c>
      <c r="Q18" s="10">
        <v>493</v>
      </c>
      <c r="R18" s="10">
        <v>28182</v>
      </c>
    </row>
    <row r="19" spans="1:18" ht="13.5" customHeight="1">
      <c r="A19" s="13">
        <v>13</v>
      </c>
      <c r="B19" s="9" t="s">
        <v>104</v>
      </c>
      <c r="C19" s="10">
        <v>406</v>
      </c>
      <c r="D19" s="10">
        <v>1797</v>
      </c>
      <c r="E19" s="10">
        <v>2986</v>
      </c>
      <c r="F19" s="10">
        <f t="shared" si="0"/>
        <v>5189</v>
      </c>
      <c r="G19" s="10">
        <v>3393</v>
      </c>
      <c r="H19" s="10">
        <v>1137</v>
      </c>
      <c r="I19" s="10">
        <v>9761</v>
      </c>
      <c r="J19" s="10">
        <v>1121</v>
      </c>
      <c r="K19" s="11">
        <f t="shared" si="1"/>
        <v>15412</v>
      </c>
      <c r="L19" s="11">
        <v>7964</v>
      </c>
      <c r="M19" s="10">
        <v>434</v>
      </c>
      <c r="N19" s="10">
        <v>149</v>
      </c>
      <c r="O19" s="10">
        <v>1397</v>
      </c>
      <c r="P19" s="10">
        <f t="shared" si="2"/>
        <v>9944</v>
      </c>
      <c r="Q19" s="10">
        <v>528</v>
      </c>
      <c r="R19" s="10">
        <v>31073</v>
      </c>
    </row>
    <row r="20" spans="1:18" ht="13.5" customHeight="1">
      <c r="A20" s="13">
        <v>14</v>
      </c>
      <c r="B20" s="9" t="s">
        <v>105</v>
      </c>
      <c r="C20" s="10">
        <v>514</v>
      </c>
      <c r="D20" s="10">
        <v>1937</v>
      </c>
      <c r="E20" s="10">
        <v>3578</v>
      </c>
      <c r="F20" s="10">
        <f t="shared" si="0"/>
        <v>6029</v>
      </c>
      <c r="G20" s="10">
        <v>3528</v>
      </c>
      <c r="H20" s="10">
        <v>1195</v>
      </c>
      <c r="I20" s="10">
        <v>10862</v>
      </c>
      <c r="J20" s="10">
        <v>1081</v>
      </c>
      <c r="K20" s="11">
        <f t="shared" si="1"/>
        <v>16666</v>
      </c>
      <c r="L20" s="11">
        <v>8000</v>
      </c>
      <c r="M20" s="10">
        <v>470</v>
      </c>
      <c r="N20" s="10">
        <v>136</v>
      </c>
      <c r="O20" s="10">
        <v>1069</v>
      </c>
      <c r="P20" s="10">
        <f t="shared" si="2"/>
        <v>9675</v>
      </c>
      <c r="Q20" s="10">
        <v>556</v>
      </c>
      <c r="R20" s="10">
        <v>32926</v>
      </c>
    </row>
    <row r="21" spans="1:18" ht="13.5" customHeight="1">
      <c r="A21" s="13">
        <v>15</v>
      </c>
      <c r="B21" s="9" t="s">
        <v>106</v>
      </c>
      <c r="C21" s="10">
        <v>596</v>
      </c>
      <c r="D21" s="10">
        <v>2144</v>
      </c>
      <c r="E21" s="10">
        <v>3470</v>
      </c>
      <c r="F21" s="10">
        <f t="shared" si="0"/>
        <v>6210</v>
      </c>
      <c r="G21" s="10">
        <v>3364</v>
      </c>
      <c r="H21" s="10">
        <v>1297</v>
      </c>
      <c r="I21" s="10">
        <v>11086</v>
      </c>
      <c r="J21" s="10">
        <v>1253</v>
      </c>
      <c r="K21" s="11">
        <f t="shared" si="1"/>
        <v>17000</v>
      </c>
      <c r="L21" s="11">
        <v>7886</v>
      </c>
      <c r="M21" s="10">
        <v>414</v>
      </c>
      <c r="N21" s="10">
        <v>181</v>
      </c>
      <c r="O21" s="10">
        <v>944</v>
      </c>
      <c r="P21" s="10">
        <f t="shared" si="2"/>
        <v>9425</v>
      </c>
      <c r="Q21" s="10">
        <v>601</v>
      </c>
      <c r="R21" s="10">
        <v>33236</v>
      </c>
    </row>
    <row r="22" spans="1:18" ht="13.5" customHeight="1">
      <c r="A22" s="13">
        <v>16</v>
      </c>
      <c r="B22" s="9" t="s">
        <v>51</v>
      </c>
      <c r="C22" s="10">
        <v>867</v>
      </c>
      <c r="D22" s="10">
        <v>2309</v>
      </c>
      <c r="E22" s="10">
        <v>4955</v>
      </c>
      <c r="F22" s="10">
        <f t="shared" si="0"/>
        <v>8131</v>
      </c>
      <c r="G22" s="10">
        <v>4030</v>
      </c>
      <c r="H22" s="10">
        <v>1519</v>
      </c>
      <c r="I22" s="10">
        <v>14624</v>
      </c>
      <c r="J22" s="10">
        <v>1177</v>
      </c>
      <c r="K22" s="11">
        <f t="shared" si="1"/>
        <v>21350</v>
      </c>
      <c r="L22" s="11">
        <v>7955</v>
      </c>
      <c r="M22" s="10">
        <v>501</v>
      </c>
      <c r="N22" s="10">
        <v>192</v>
      </c>
      <c r="O22" s="10">
        <v>1107</v>
      </c>
      <c r="P22" s="10">
        <f t="shared" si="2"/>
        <v>9755</v>
      </c>
      <c r="Q22" s="10">
        <v>645</v>
      </c>
      <c r="R22" s="10">
        <v>39881</v>
      </c>
    </row>
    <row r="23" spans="1:18" ht="13.5" customHeight="1">
      <c r="A23" s="13">
        <v>17</v>
      </c>
      <c r="B23" s="9" t="s">
        <v>107</v>
      </c>
      <c r="C23" s="10">
        <v>995</v>
      </c>
      <c r="D23" s="10">
        <v>2515</v>
      </c>
      <c r="E23" s="10">
        <v>5437</v>
      </c>
      <c r="F23" s="10">
        <f t="shared" si="0"/>
        <v>8947</v>
      </c>
      <c r="G23" s="10">
        <v>4912</v>
      </c>
      <c r="H23" s="10">
        <v>1553</v>
      </c>
      <c r="I23" s="10">
        <v>15450</v>
      </c>
      <c r="J23" s="10">
        <v>1172</v>
      </c>
      <c r="K23" s="11">
        <f t="shared" si="1"/>
        <v>23087</v>
      </c>
      <c r="L23" s="11">
        <v>8011</v>
      </c>
      <c r="M23" s="10">
        <v>491</v>
      </c>
      <c r="N23" s="10">
        <v>264</v>
      </c>
      <c r="O23" s="10">
        <v>1224</v>
      </c>
      <c r="P23" s="10">
        <f t="shared" si="2"/>
        <v>9990</v>
      </c>
      <c r="Q23" s="10">
        <v>737</v>
      </c>
      <c r="R23" s="10">
        <v>42761</v>
      </c>
    </row>
    <row r="24" spans="1:18" ht="13.5" customHeight="1">
      <c r="A24" s="13">
        <v>18</v>
      </c>
      <c r="B24" s="9" t="s">
        <v>108</v>
      </c>
      <c r="C24" s="10">
        <v>1026</v>
      </c>
      <c r="D24" s="10">
        <v>2662</v>
      </c>
      <c r="E24" s="10">
        <v>5462</v>
      </c>
      <c r="F24" s="10">
        <f t="shared" si="0"/>
        <v>9150</v>
      </c>
      <c r="G24" s="10">
        <v>5104</v>
      </c>
      <c r="H24" s="10">
        <v>1695</v>
      </c>
      <c r="I24" s="10">
        <v>16296</v>
      </c>
      <c r="J24" s="10">
        <v>1259</v>
      </c>
      <c r="K24" s="11">
        <f t="shared" si="1"/>
        <v>24354</v>
      </c>
      <c r="L24" s="11">
        <v>8466</v>
      </c>
      <c r="M24" s="10">
        <v>478</v>
      </c>
      <c r="N24" s="10">
        <v>257</v>
      </c>
      <c r="O24" s="10">
        <v>1370</v>
      </c>
      <c r="P24" s="10">
        <f t="shared" si="2"/>
        <v>10571</v>
      </c>
      <c r="Q24" s="10">
        <v>653</v>
      </c>
      <c r="R24" s="10">
        <v>44728</v>
      </c>
    </row>
    <row r="25" spans="1:18" ht="13.5" customHeight="1">
      <c r="A25" s="13">
        <v>19</v>
      </c>
      <c r="B25" s="9" t="s">
        <v>109</v>
      </c>
      <c r="C25" s="10">
        <v>1034</v>
      </c>
      <c r="D25" s="10">
        <v>2822</v>
      </c>
      <c r="E25" s="10">
        <v>5378</v>
      </c>
      <c r="F25" s="10">
        <f t="shared" si="0"/>
        <v>9234</v>
      </c>
      <c r="G25" s="10">
        <v>5201</v>
      </c>
      <c r="H25" s="10">
        <v>1753</v>
      </c>
      <c r="I25" s="10">
        <v>16656</v>
      </c>
      <c r="J25" s="10">
        <v>1468</v>
      </c>
      <c r="K25" s="11">
        <f t="shared" si="1"/>
        <v>25078</v>
      </c>
      <c r="L25" s="11">
        <v>8171</v>
      </c>
      <c r="M25" s="10">
        <v>497</v>
      </c>
      <c r="N25" s="10">
        <v>275</v>
      </c>
      <c r="O25" s="10">
        <v>1548</v>
      </c>
      <c r="P25" s="10">
        <f t="shared" si="2"/>
        <v>10491</v>
      </c>
      <c r="Q25" s="10">
        <v>896</v>
      </c>
      <c r="R25" s="10">
        <v>45699</v>
      </c>
    </row>
    <row r="26" spans="1:18" ht="13.5" customHeight="1">
      <c r="A26" s="13">
        <v>20</v>
      </c>
      <c r="B26" s="9" t="s">
        <v>110</v>
      </c>
      <c r="C26" s="10">
        <v>1179</v>
      </c>
      <c r="D26" s="10">
        <v>3328</v>
      </c>
      <c r="E26" s="10">
        <v>5227</v>
      </c>
      <c r="F26" s="10">
        <f t="shared" si="0"/>
        <v>9734</v>
      </c>
      <c r="G26" s="10">
        <v>5700</v>
      </c>
      <c r="H26" s="10">
        <v>1575</v>
      </c>
      <c r="I26" s="10">
        <v>17737</v>
      </c>
      <c r="J26" s="10">
        <v>1540</v>
      </c>
      <c r="K26" s="11">
        <f t="shared" si="1"/>
        <v>26552</v>
      </c>
      <c r="L26" s="11">
        <v>8952</v>
      </c>
      <c r="M26" s="10">
        <v>547</v>
      </c>
      <c r="N26" s="10">
        <v>275</v>
      </c>
      <c r="O26" s="10">
        <v>1671</v>
      </c>
      <c r="P26" s="10">
        <f t="shared" si="2"/>
        <v>11445</v>
      </c>
      <c r="Q26" s="10">
        <v>959</v>
      </c>
      <c r="R26" s="10">
        <v>48690</v>
      </c>
    </row>
    <row r="27" spans="1:18" ht="13.5" customHeight="1">
      <c r="A27" s="13">
        <v>21</v>
      </c>
      <c r="B27" s="9" t="s">
        <v>52</v>
      </c>
      <c r="C27" s="10">
        <v>1221</v>
      </c>
      <c r="D27" s="10">
        <v>3552</v>
      </c>
      <c r="E27" s="10">
        <v>4859</v>
      </c>
      <c r="F27" s="10">
        <f t="shared" si="0"/>
        <v>9632</v>
      </c>
      <c r="G27" s="10">
        <v>5471</v>
      </c>
      <c r="H27" s="10">
        <v>1801</v>
      </c>
      <c r="I27" s="10">
        <v>17185</v>
      </c>
      <c r="J27" s="10">
        <v>1509</v>
      </c>
      <c r="K27" s="11">
        <f t="shared" si="1"/>
        <v>25966</v>
      </c>
      <c r="L27" s="11">
        <v>9429</v>
      </c>
      <c r="M27" s="10">
        <v>561</v>
      </c>
      <c r="N27" s="10">
        <v>229</v>
      </c>
      <c r="O27" s="10">
        <v>1603</v>
      </c>
      <c r="P27" s="10">
        <f t="shared" si="2"/>
        <v>11822</v>
      </c>
      <c r="Q27" s="10">
        <v>1142</v>
      </c>
      <c r="R27" s="10">
        <v>48562</v>
      </c>
    </row>
    <row r="28" spans="1:18" ht="13.5" customHeight="1">
      <c r="A28" s="13">
        <v>22</v>
      </c>
      <c r="B28" s="9" t="s">
        <v>53</v>
      </c>
      <c r="C28" s="10">
        <v>1250</v>
      </c>
      <c r="D28" s="10">
        <v>3420</v>
      </c>
      <c r="E28" s="10">
        <v>4546</v>
      </c>
      <c r="F28" s="10">
        <f t="shared" si="0"/>
        <v>9216</v>
      </c>
      <c r="G28" s="10">
        <v>5339</v>
      </c>
      <c r="H28" s="10">
        <v>1539</v>
      </c>
      <c r="I28" s="10">
        <v>17404</v>
      </c>
      <c r="J28" s="10">
        <v>1482</v>
      </c>
      <c r="K28" s="11">
        <f t="shared" si="1"/>
        <v>25764</v>
      </c>
      <c r="L28" s="11">
        <v>9637</v>
      </c>
      <c r="M28" s="10">
        <v>390</v>
      </c>
      <c r="N28" s="10">
        <v>216</v>
      </c>
      <c r="O28" s="10">
        <v>1710</v>
      </c>
      <c r="P28" s="10">
        <f t="shared" si="2"/>
        <v>11953</v>
      </c>
      <c r="Q28" s="10">
        <v>1416</v>
      </c>
      <c r="R28" s="10">
        <v>48349</v>
      </c>
    </row>
    <row r="29" spans="1:18" ht="13.5" customHeight="1">
      <c r="A29" s="13">
        <v>23</v>
      </c>
      <c r="B29" s="9" t="s">
        <v>54</v>
      </c>
      <c r="C29" s="10">
        <v>1249</v>
      </c>
      <c r="D29" s="10">
        <v>3709</v>
      </c>
      <c r="E29" s="10">
        <v>4586</v>
      </c>
      <c r="F29" s="10">
        <f t="shared" si="0"/>
        <v>9544</v>
      </c>
      <c r="G29" s="10">
        <v>5199</v>
      </c>
      <c r="H29" s="10">
        <v>1636</v>
      </c>
      <c r="I29" s="10">
        <v>18289</v>
      </c>
      <c r="J29" s="10">
        <v>1453</v>
      </c>
      <c r="K29" s="11">
        <f t="shared" si="1"/>
        <v>26577</v>
      </c>
      <c r="L29" s="11">
        <v>10403</v>
      </c>
      <c r="M29" s="10">
        <v>533</v>
      </c>
      <c r="N29" s="10">
        <v>221</v>
      </c>
      <c r="O29" s="10">
        <v>1862</v>
      </c>
      <c r="P29" s="10">
        <f t="shared" si="2"/>
        <v>13019</v>
      </c>
      <c r="Q29" s="10">
        <v>1219</v>
      </c>
      <c r="R29" s="10">
        <v>50359</v>
      </c>
    </row>
    <row r="30" spans="1:18" ht="13.5" customHeight="1">
      <c r="A30" s="13">
        <v>24</v>
      </c>
      <c r="B30" s="9" t="s">
        <v>55</v>
      </c>
      <c r="C30" s="10">
        <v>1314</v>
      </c>
      <c r="D30" s="10">
        <v>3843</v>
      </c>
      <c r="E30" s="10">
        <v>4666</v>
      </c>
      <c r="F30" s="10">
        <f t="shared" si="0"/>
        <v>9823</v>
      </c>
      <c r="G30" s="10">
        <v>5270</v>
      </c>
      <c r="H30" s="10">
        <v>1788</v>
      </c>
      <c r="I30" s="10">
        <v>18809</v>
      </c>
      <c r="J30" s="10">
        <v>1474</v>
      </c>
      <c r="K30" s="11">
        <f t="shared" si="1"/>
        <v>27341</v>
      </c>
      <c r="L30" s="11">
        <v>10304</v>
      </c>
      <c r="M30" s="10">
        <v>489</v>
      </c>
      <c r="N30" s="10">
        <v>233</v>
      </c>
      <c r="O30" s="10">
        <v>1874</v>
      </c>
      <c r="P30" s="10">
        <f t="shared" si="2"/>
        <v>12900</v>
      </c>
      <c r="Q30" s="10">
        <v>1020</v>
      </c>
      <c r="R30" s="10">
        <v>51084</v>
      </c>
    </row>
    <row r="31" spans="1:18" ht="13.5" customHeight="1">
      <c r="A31" s="13">
        <v>25</v>
      </c>
      <c r="B31" s="14" t="s">
        <v>56</v>
      </c>
      <c r="C31" s="14">
        <v>1432</v>
      </c>
      <c r="D31" s="14">
        <v>4129</v>
      </c>
      <c r="E31" s="10">
        <v>5662</v>
      </c>
      <c r="F31" s="10">
        <f t="shared" si="0"/>
        <v>11223</v>
      </c>
      <c r="G31" s="10">
        <v>5261</v>
      </c>
      <c r="H31" s="10">
        <v>1968</v>
      </c>
      <c r="I31" s="10">
        <v>19593</v>
      </c>
      <c r="J31" s="14">
        <v>1364</v>
      </c>
      <c r="K31" s="11">
        <f t="shared" si="1"/>
        <v>28186</v>
      </c>
      <c r="L31" s="11">
        <v>9822</v>
      </c>
      <c r="M31" s="10">
        <v>504</v>
      </c>
      <c r="N31" s="10">
        <v>259</v>
      </c>
      <c r="O31" s="10">
        <v>1845</v>
      </c>
      <c r="P31" s="10">
        <f t="shared" si="2"/>
        <v>12430</v>
      </c>
      <c r="Q31" s="10">
        <v>1088</v>
      </c>
      <c r="R31" s="10">
        <v>52927</v>
      </c>
    </row>
    <row r="32" spans="1:18" ht="13.5" customHeight="1">
      <c r="A32" s="13">
        <v>26</v>
      </c>
      <c r="B32" s="14" t="s">
        <v>57</v>
      </c>
      <c r="C32" s="14">
        <v>1539</v>
      </c>
      <c r="D32" s="14">
        <v>4462</v>
      </c>
      <c r="E32" s="10">
        <v>5975</v>
      </c>
      <c r="F32" s="10">
        <f t="shared" si="0"/>
        <v>11976</v>
      </c>
      <c r="G32" s="10">
        <v>5267</v>
      </c>
      <c r="H32" s="10">
        <v>2127</v>
      </c>
      <c r="I32" s="10">
        <v>20661</v>
      </c>
      <c r="J32" s="14">
        <v>1351</v>
      </c>
      <c r="K32" s="11">
        <f t="shared" si="1"/>
        <v>29406</v>
      </c>
      <c r="L32" s="11">
        <v>9579</v>
      </c>
      <c r="M32" s="10">
        <v>633</v>
      </c>
      <c r="N32" s="10">
        <v>256</v>
      </c>
      <c r="O32" s="10">
        <v>2032</v>
      </c>
      <c r="P32" s="10">
        <f t="shared" si="2"/>
        <v>12500</v>
      </c>
      <c r="Q32" s="10">
        <v>1199</v>
      </c>
      <c r="R32" s="10">
        <v>55081</v>
      </c>
    </row>
    <row r="33" spans="1:18" ht="13.5" customHeight="1">
      <c r="A33" s="13">
        <v>27</v>
      </c>
      <c r="B33" s="14" t="s">
        <v>58</v>
      </c>
      <c r="C33" s="14">
        <v>1598</v>
      </c>
      <c r="D33" s="14">
        <v>4704</v>
      </c>
      <c r="E33" s="10">
        <v>6123</v>
      </c>
      <c r="F33" s="10">
        <f t="shared" si="0"/>
        <v>12425</v>
      </c>
      <c r="G33" s="10">
        <v>6236</v>
      </c>
      <c r="H33" s="10">
        <v>2119</v>
      </c>
      <c r="I33" s="10">
        <v>22202</v>
      </c>
      <c r="J33" s="14">
        <v>1286</v>
      </c>
      <c r="K33" s="11">
        <f t="shared" si="1"/>
        <v>31843</v>
      </c>
      <c r="L33" s="11">
        <v>10298</v>
      </c>
      <c r="M33" s="10">
        <v>619</v>
      </c>
      <c r="N33" s="10">
        <v>246</v>
      </c>
      <c r="O33" s="10">
        <v>2283</v>
      </c>
      <c r="P33" s="10">
        <f t="shared" si="2"/>
        <v>13446</v>
      </c>
      <c r="Q33" s="10">
        <v>1291</v>
      </c>
      <c r="R33" s="10">
        <v>59005</v>
      </c>
    </row>
    <row r="34" spans="1:18" ht="13.5" customHeight="1">
      <c r="A34" s="13">
        <v>28</v>
      </c>
      <c r="B34" s="14" t="s">
        <v>59</v>
      </c>
      <c r="C34" s="14">
        <v>1666</v>
      </c>
      <c r="D34" s="14">
        <v>4849</v>
      </c>
      <c r="E34" s="10">
        <v>6103</v>
      </c>
      <c r="F34" s="10">
        <f t="shared" si="0"/>
        <v>12618</v>
      </c>
      <c r="G34" s="10">
        <v>6701</v>
      </c>
      <c r="H34" s="10">
        <v>2147</v>
      </c>
      <c r="I34" s="10">
        <v>23354</v>
      </c>
      <c r="J34" s="14">
        <v>1246</v>
      </c>
      <c r="K34" s="11">
        <f t="shared" si="1"/>
        <v>33448</v>
      </c>
      <c r="L34" s="11">
        <v>11080</v>
      </c>
      <c r="M34" s="10">
        <v>593</v>
      </c>
      <c r="N34" s="10">
        <v>282</v>
      </c>
      <c r="O34" s="10">
        <v>2158</v>
      </c>
      <c r="P34" s="10">
        <f t="shared" si="2"/>
        <v>14113</v>
      </c>
      <c r="Q34" s="10">
        <v>1129</v>
      </c>
      <c r="R34" s="10">
        <v>61308</v>
      </c>
    </row>
    <row r="35" spans="1:18" ht="13.5" customHeight="1">
      <c r="A35" s="13">
        <v>29</v>
      </c>
      <c r="B35" s="14" t="s">
        <v>60</v>
      </c>
      <c r="C35" s="14">
        <v>1724</v>
      </c>
      <c r="D35" s="14">
        <v>5573</v>
      </c>
      <c r="E35" s="10">
        <v>6081</v>
      </c>
      <c r="F35" s="10">
        <f t="shared" si="0"/>
        <v>13378</v>
      </c>
      <c r="G35" s="10">
        <v>5341</v>
      </c>
      <c r="H35" s="10">
        <v>2289</v>
      </c>
      <c r="I35" s="10">
        <v>26716</v>
      </c>
      <c r="J35" s="14">
        <v>1336</v>
      </c>
      <c r="K35" s="11">
        <f t="shared" si="1"/>
        <v>35682</v>
      </c>
      <c r="L35" s="11">
        <v>11030</v>
      </c>
      <c r="M35" s="10">
        <v>586</v>
      </c>
      <c r="N35" s="10">
        <v>286</v>
      </c>
      <c r="O35" s="10">
        <v>2419</v>
      </c>
      <c r="P35" s="10">
        <f t="shared" si="2"/>
        <v>14321</v>
      </c>
      <c r="Q35" s="10">
        <v>1163</v>
      </c>
      <c r="R35" s="10">
        <v>64544</v>
      </c>
    </row>
    <row r="36" spans="1:18" ht="13.5" customHeight="1">
      <c r="A36" s="13">
        <v>30</v>
      </c>
      <c r="B36" s="14" t="s">
        <v>61</v>
      </c>
      <c r="C36" s="15">
        <v>2487</v>
      </c>
      <c r="D36" s="14">
        <v>6232</v>
      </c>
      <c r="E36" s="10">
        <v>8170</v>
      </c>
      <c r="F36" s="10">
        <f t="shared" si="0"/>
        <v>16889</v>
      </c>
      <c r="G36" s="10">
        <v>5735</v>
      </c>
      <c r="H36" s="10">
        <v>2292</v>
      </c>
      <c r="I36" s="10">
        <v>34793</v>
      </c>
      <c r="J36" s="14">
        <v>1624</v>
      </c>
      <c r="K36" s="11">
        <f t="shared" si="1"/>
        <v>44444</v>
      </c>
      <c r="L36" s="11">
        <v>11352</v>
      </c>
      <c r="M36" s="10">
        <v>728</v>
      </c>
      <c r="N36" s="10">
        <v>465</v>
      </c>
      <c r="O36" s="10">
        <v>2485</v>
      </c>
      <c r="P36" s="10">
        <f t="shared" si="2"/>
        <v>15030</v>
      </c>
      <c r="Q36" s="10">
        <v>3048</v>
      </c>
      <c r="R36" s="10">
        <v>79411</v>
      </c>
    </row>
    <row r="37" spans="1:18" ht="13.5" customHeight="1">
      <c r="A37" s="13">
        <v>31</v>
      </c>
      <c r="B37" s="14" t="s">
        <v>62</v>
      </c>
      <c r="C37" s="14">
        <v>4088</v>
      </c>
      <c r="D37" s="14">
        <v>8070</v>
      </c>
      <c r="E37" s="10">
        <v>9908</v>
      </c>
      <c r="F37" s="10">
        <f t="shared" si="0"/>
        <v>22066</v>
      </c>
      <c r="G37" s="10">
        <v>8714</v>
      </c>
      <c r="H37" s="10">
        <v>2513</v>
      </c>
      <c r="I37" s="16">
        <v>39052</v>
      </c>
      <c r="J37" s="14">
        <v>1481</v>
      </c>
      <c r="K37" s="11">
        <f t="shared" si="1"/>
        <v>51760</v>
      </c>
      <c r="L37" s="17">
        <v>11392</v>
      </c>
      <c r="M37" s="15">
        <v>684</v>
      </c>
      <c r="N37" s="18">
        <v>2473</v>
      </c>
      <c r="O37" s="15">
        <v>2721</v>
      </c>
      <c r="P37" s="10">
        <f t="shared" si="2"/>
        <v>17270</v>
      </c>
      <c r="Q37" s="15">
        <v>4518</v>
      </c>
      <c r="R37" s="15">
        <v>95614</v>
      </c>
    </row>
    <row r="38" spans="1:18" ht="13.5" customHeight="1">
      <c r="A38" s="13">
        <v>32</v>
      </c>
      <c r="B38" s="14" t="s">
        <v>63</v>
      </c>
      <c r="C38" s="15">
        <v>4778</v>
      </c>
      <c r="D38" s="15">
        <v>9699</v>
      </c>
      <c r="E38" s="15">
        <v>9180</v>
      </c>
      <c r="F38" s="10">
        <f t="shared" si="0"/>
        <v>23657</v>
      </c>
      <c r="G38" s="15">
        <v>9681</v>
      </c>
      <c r="H38" s="15">
        <v>2595</v>
      </c>
      <c r="I38" s="16">
        <v>39899</v>
      </c>
      <c r="J38" s="15">
        <v>1703</v>
      </c>
      <c r="K38" s="11">
        <f t="shared" si="1"/>
        <v>53878</v>
      </c>
      <c r="L38" s="17">
        <v>12227</v>
      </c>
      <c r="M38" s="15">
        <v>651</v>
      </c>
      <c r="N38" s="15">
        <v>2784</v>
      </c>
      <c r="O38" s="15">
        <v>2561</v>
      </c>
      <c r="P38" s="10">
        <f t="shared" si="2"/>
        <v>18223</v>
      </c>
      <c r="Q38" s="15">
        <v>4246</v>
      </c>
      <c r="R38" s="15">
        <v>100004</v>
      </c>
    </row>
    <row r="39" spans="1:18" ht="13.5" customHeight="1">
      <c r="A39" s="13">
        <v>33</v>
      </c>
      <c r="B39" s="14" t="s">
        <v>64</v>
      </c>
      <c r="C39" s="15">
        <v>4903</v>
      </c>
      <c r="D39" s="15">
        <v>10361</v>
      </c>
      <c r="E39" s="15">
        <v>9650</v>
      </c>
      <c r="F39" s="10">
        <f t="shared" si="0"/>
        <v>24914</v>
      </c>
      <c r="G39" s="15">
        <v>10028</v>
      </c>
      <c r="H39" s="10">
        <v>3053</v>
      </c>
      <c r="I39" s="16">
        <v>40207</v>
      </c>
      <c r="J39" s="15">
        <v>2079</v>
      </c>
      <c r="K39" s="11">
        <f t="shared" si="1"/>
        <v>55367</v>
      </c>
      <c r="L39" s="17">
        <v>12167</v>
      </c>
      <c r="M39" s="10">
        <v>684</v>
      </c>
      <c r="N39" s="15">
        <v>2659</v>
      </c>
      <c r="O39" s="15">
        <v>2941</v>
      </c>
      <c r="P39" s="10">
        <f t="shared" si="2"/>
        <v>18451</v>
      </c>
      <c r="Q39" s="15">
        <v>5408</v>
      </c>
      <c r="R39" s="15">
        <v>104140</v>
      </c>
    </row>
    <row r="40" spans="1:18" ht="13.5" customHeight="1">
      <c r="A40" s="13">
        <v>34</v>
      </c>
      <c r="B40" s="14" t="s">
        <v>65</v>
      </c>
      <c r="C40" s="15">
        <v>5348</v>
      </c>
      <c r="D40" s="15">
        <v>10999</v>
      </c>
      <c r="E40" s="15">
        <v>11317</v>
      </c>
      <c r="F40" s="10">
        <f t="shared" si="0"/>
        <v>27664</v>
      </c>
      <c r="G40" s="15">
        <v>10187</v>
      </c>
      <c r="H40" s="10">
        <v>4289</v>
      </c>
      <c r="I40" s="16">
        <v>43316</v>
      </c>
      <c r="J40" s="15">
        <v>1659</v>
      </c>
      <c r="K40" s="11">
        <f t="shared" si="1"/>
        <v>59451</v>
      </c>
      <c r="L40" s="17">
        <v>13372</v>
      </c>
      <c r="M40" s="10">
        <v>666</v>
      </c>
      <c r="N40" s="15">
        <v>2743</v>
      </c>
      <c r="O40" s="15">
        <v>3397</v>
      </c>
      <c r="P40" s="10">
        <f t="shared" si="2"/>
        <v>20178</v>
      </c>
      <c r="Q40" s="15">
        <v>6170</v>
      </c>
      <c r="R40" s="15">
        <v>113463</v>
      </c>
    </row>
    <row r="41" spans="1:18" ht="13.5" customHeight="1">
      <c r="A41" s="13">
        <v>35</v>
      </c>
      <c r="B41" s="14" t="s">
        <v>66</v>
      </c>
      <c r="C41" s="15">
        <v>5570</v>
      </c>
      <c r="D41" s="15">
        <v>11057</v>
      </c>
      <c r="E41" s="15">
        <v>14100</v>
      </c>
      <c r="F41" s="10">
        <f t="shared" si="0"/>
        <v>30727</v>
      </c>
      <c r="G41" s="15">
        <v>9298</v>
      </c>
      <c r="H41" s="10">
        <v>5201</v>
      </c>
      <c r="I41" s="16">
        <v>45903</v>
      </c>
      <c r="J41" s="15">
        <v>1546</v>
      </c>
      <c r="K41" s="11">
        <f t="shared" si="1"/>
        <v>61948</v>
      </c>
      <c r="L41" s="17">
        <v>14970</v>
      </c>
      <c r="M41" s="10">
        <v>646</v>
      </c>
      <c r="N41" s="15">
        <v>3162</v>
      </c>
      <c r="O41" s="15">
        <v>3349</v>
      </c>
      <c r="P41" s="10">
        <f t="shared" si="2"/>
        <v>22127</v>
      </c>
      <c r="Q41" s="15">
        <v>3777</v>
      </c>
      <c r="R41" s="15">
        <v>118579</v>
      </c>
    </row>
    <row r="42" spans="1:18" ht="13.5" customHeight="1">
      <c r="A42" s="13">
        <v>36</v>
      </c>
      <c r="B42" s="14" t="s">
        <v>67</v>
      </c>
      <c r="C42" s="15">
        <v>7710</v>
      </c>
      <c r="D42" s="15">
        <v>10502</v>
      </c>
      <c r="E42" s="15">
        <v>16087</v>
      </c>
      <c r="F42" s="10">
        <f t="shared" si="0"/>
        <v>34299</v>
      </c>
      <c r="G42" s="15">
        <v>9242</v>
      </c>
      <c r="H42" s="10">
        <v>6196</v>
      </c>
      <c r="I42" s="16">
        <v>47586</v>
      </c>
      <c r="J42" s="15">
        <v>923</v>
      </c>
      <c r="K42" s="11">
        <f t="shared" si="1"/>
        <v>63947</v>
      </c>
      <c r="L42" s="17">
        <v>14305</v>
      </c>
      <c r="M42" s="10">
        <v>677</v>
      </c>
      <c r="N42" s="15">
        <v>3182</v>
      </c>
      <c r="O42" s="15">
        <v>3576</v>
      </c>
      <c r="P42" s="10">
        <f t="shared" si="2"/>
        <v>21740</v>
      </c>
      <c r="Q42" s="15">
        <v>4419</v>
      </c>
      <c r="R42" s="15">
        <v>124405</v>
      </c>
    </row>
    <row r="43" spans="1:18" ht="13.5" customHeight="1">
      <c r="A43" s="13">
        <v>37</v>
      </c>
      <c r="B43" s="14" t="s">
        <v>68</v>
      </c>
      <c r="C43" s="15">
        <v>8408</v>
      </c>
      <c r="D43" s="15">
        <v>12539</v>
      </c>
      <c r="E43" s="15">
        <v>18145</v>
      </c>
      <c r="F43" s="10">
        <f t="shared" si="0"/>
        <v>39092</v>
      </c>
      <c r="G43" s="15">
        <v>8634</v>
      </c>
      <c r="H43" s="10">
        <v>7805</v>
      </c>
      <c r="I43" s="16">
        <v>53476</v>
      </c>
      <c r="J43" s="15">
        <v>803</v>
      </c>
      <c r="K43" s="11">
        <f t="shared" si="1"/>
        <v>70718</v>
      </c>
      <c r="L43" s="17">
        <v>15697</v>
      </c>
      <c r="M43" s="10">
        <v>825</v>
      </c>
      <c r="N43" s="15">
        <v>3779</v>
      </c>
      <c r="O43" s="15">
        <v>3891</v>
      </c>
      <c r="P43" s="10">
        <f t="shared" si="2"/>
        <v>24192</v>
      </c>
      <c r="Q43" s="15">
        <v>5746</v>
      </c>
      <c r="R43" s="15">
        <v>139748</v>
      </c>
    </row>
    <row r="44" spans="1:18" ht="13.5" customHeight="1">
      <c r="A44" s="13">
        <v>38</v>
      </c>
      <c r="B44" s="14" t="s">
        <v>69</v>
      </c>
      <c r="C44" s="15">
        <v>8792</v>
      </c>
      <c r="D44" s="15">
        <v>14167</v>
      </c>
      <c r="E44" s="15">
        <v>17964</v>
      </c>
      <c r="F44" s="10">
        <f t="shared" si="0"/>
        <v>40923</v>
      </c>
      <c r="G44" s="15">
        <v>7970</v>
      </c>
      <c r="H44" s="10">
        <v>9107</v>
      </c>
      <c r="I44" s="16">
        <v>58376</v>
      </c>
      <c r="J44" s="15">
        <v>671</v>
      </c>
      <c r="K44" s="11">
        <f t="shared" si="1"/>
        <v>76124</v>
      </c>
      <c r="L44" s="17">
        <v>15805</v>
      </c>
      <c r="M44" s="10">
        <v>881</v>
      </c>
      <c r="N44" s="15">
        <v>4129</v>
      </c>
      <c r="O44" s="15">
        <v>4507</v>
      </c>
      <c r="P44" s="10">
        <f t="shared" si="2"/>
        <v>25322</v>
      </c>
      <c r="Q44" s="15">
        <v>7103</v>
      </c>
      <c r="R44" s="15">
        <v>149472</v>
      </c>
    </row>
    <row r="45" spans="1:18" ht="13.5" customHeight="1">
      <c r="A45" s="13">
        <v>39</v>
      </c>
      <c r="B45" s="14" t="s">
        <v>70</v>
      </c>
      <c r="C45" s="15">
        <v>9158</v>
      </c>
      <c r="D45" s="15">
        <v>16020</v>
      </c>
      <c r="E45" s="15">
        <v>16452</v>
      </c>
      <c r="F45" s="10">
        <f t="shared" si="0"/>
        <v>41630</v>
      </c>
      <c r="G45" s="15">
        <v>8391</v>
      </c>
      <c r="H45" s="10">
        <v>8071</v>
      </c>
      <c r="I45" s="16">
        <v>62905</v>
      </c>
      <c r="J45" s="15">
        <v>606</v>
      </c>
      <c r="K45" s="11">
        <f t="shared" si="1"/>
        <v>79973</v>
      </c>
      <c r="L45" s="17">
        <v>17684</v>
      </c>
      <c r="M45" s="10">
        <v>874</v>
      </c>
      <c r="N45" s="15">
        <v>4241</v>
      </c>
      <c r="O45" s="15">
        <v>4713</v>
      </c>
      <c r="P45" s="10">
        <f t="shared" si="2"/>
        <v>27512</v>
      </c>
      <c r="Q45" s="15">
        <v>6033</v>
      </c>
      <c r="R45" s="15">
        <v>155148</v>
      </c>
    </row>
    <row r="46" spans="1:18" ht="13.5" customHeight="1">
      <c r="A46" s="13">
        <v>40</v>
      </c>
      <c r="B46" s="14" t="s">
        <v>71</v>
      </c>
      <c r="C46" s="15">
        <v>10334</v>
      </c>
      <c r="D46" s="15">
        <v>22537</v>
      </c>
      <c r="E46" s="15">
        <v>18788</v>
      </c>
      <c r="F46" s="10">
        <f t="shared" si="0"/>
        <v>51659</v>
      </c>
      <c r="G46" s="15">
        <v>8703</v>
      </c>
      <c r="H46" s="10">
        <v>9304</v>
      </c>
      <c r="I46" s="16">
        <v>73298</v>
      </c>
      <c r="J46" s="15">
        <v>472</v>
      </c>
      <c r="K46" s="11">
        <f t="shared" si="1"/>
        <v>91777</v>
      </c>
      <c r="L46" s="17">
        <v>18346</v>
      </c>
      <c r="M46" s="10">
        <v>950</v>
      </c>
      <c r="N46" s="15">
        <v>3709</v>
      </c>
      <c r="O46" s="15">
        <v>4889</v>
      </c>
      <c r="P46" s="10">
        <f t="shared" si="2"/>
        <v>27894</v>
      </c>
      <c r="Q46" s="15">
        <v>13279</v>
      </c>
      <c r="R46" s="15">
        <v>184610</v>
      </c>
    </row>
    <row r="47" spans="1:18" ht="13.5" customHeight="1">
      <c r="A47" s="13">
        <v>41</v>
      </c>
      <c r="B47" s="14" t="s">
        <v>72</v>
      </c>
      <c r="C47" s="14">
        <v>9708</v>
      </c>
      <c r="D47" s="15">
        <v>26138</v>
      </c>
      <c r="E47" s="15">
        <v>19196</v>
      </c>
      <c r="F47" s="10">
        <f t="shared" si="0"/>
        <v>55042</v>
      </c>
      <c r="G47" s="15">
        <v>7809</v>
      </c>
      <c r="H47" s="10">
        <v>9589</v>
      </c>
      <c r="I47" s="16">
        <v>78057</v>
      </c>
      <c r="J47" s="15">
        <v>590</v>
      </c>
      <c r="K47" s="11">
        <f t="shared" si="1"/>
        <v>96045</v>
      </c>
      <c r="L47" s="17">
        <v>20519</v>
      </c>
      <c r="M47" s="10">
        <v>884</v>
      </c>
      <c r="N47" s="15">
        <v>2711</v>
      </c>
      <c r="O47" s="15">
        <v>4478</v>
      </c>
      <c r="P47" s="10">
        <f t="shared" si="2"/>
        <v>28592</v>
      </c>
      <c r="Q47" s="15">
        <v>15142</v>
      </c>
      <c r="R47" s="15">
        <v>194821</v>
      </c>
    </row>
    <row r="48" spans="1:18" ht="13.5" customHeight="1">
      <c r="A48" s="13">
        <v>42</v>
      </c>
      <c r="B48" s="14" t="s">
        <v>73</v>
      </c>
      <c r="C48" s="14">
        <v>9547</v>
      </c>
      <c r="D48" s="15">
        <v>27186</v>
      </c>
      <c r="E48" s="15">
        <v>18825</v>
      </c>
      <c r="F48" s="10">
        <f t="shared" si="0"/>
        <v>55558</v>
      </c>
      <c r="G48" s="15">
        <v>7861</v>
      </c>
      <c r="H48" s="10">
        <v>10065</v>
      </c>
      <c r="I48" s="16">
        <v>82880</v>
      </c>
      <c r="J48" s="15">
        <v>502</v>
      </c>
      <c r="K48" s="11">
        <f t="shared" si="1"/>
        <v>101308</v>
      </c>
      <c r="L48" s="17">
        <v>18433</v>
      </c>
      <c r="M48" s="10">
        <v>1028</v>
      </c>
      <c r="N48" s="15">
        <v>7837</v>
      </c>
      <c r="O48" s="15">
        <v>4610</v>
      </c>
      <c r="P48" s="10">
        <f t="shared" si="2"/>
        <v>31908</v>
      </c>
      <c r="Q48" s="15">
        <v>14429</v>
      </c>
      <c r="R48" s="15">
        <v>203202</v>
      </c>
    </row>
    <row r="49" spans="1:18" ht="13.5" customHeight="1">
      <c r="A49" s="13">
        <v>43</v>
      </c>
      <c r="B49" s="14" t="s">
        <v>74</v>
      </c>
      <c r="C49" s="14">
        <v>9825</v>
      </c>
      <c r="D49" s="15">
        <v>30118</v>
      </c>
      <c r="E49" s="15">
        <v>19018</v>
      </c>
      <c r="F49" s="10">
        <f t="shared" si="0"/>
        <v>58961</v>
      </c>
      <c r="G49" s="15">
        <v>7971</v>
      </c>
      <c r="H49" s="10">
        <v>10088</v>
      </c>
      <c r="I49" s="16">
        <v>91103</v>
      </c>
      <c r="J49" s="15">
        <v>400</v>
      </c>
      <c r="K49" s="11">
        <f t="shared" si="1"/>
        <v>109562</v>
      </c>
      <c r="L49" s="17">
        <v>15054</v>
      </c>
      <c r="M49" s="10">
        <v>896</v>
      </c>
      <c r="N49" s="15">
        <v>10943</v>
      </c>
      <c r="O49" s="15">
        <v>4670</v>
      </c>
      <c r="P49" s="10">
        <f t="shared" si="2"/>
        <v>31563</v>
      </c>
      <c r="Q49" s="15">
        <v>17650</v>
      </c>
      <c r="R49" s="15">
        <v>217736</v>
      </c>
    </row>
    <row r="50" spans="1:18" ht="13.5" customHeight="1">
      <c r="A50" s="13">
        <v>44</v>
      </c>
      <c r="B50" s="14" t="s">
        <v>75</v>
      </c>
      <c r="C50" s="14">
        <v>10030</v>
      </c>
      <c r="D50" s="15">
        <v>30275</v>
      </c>
      <c r="E50" s="15">
        <v>18505</v>
      </c>
      <c r="F50" s="10">
        <f t="shared" si="0"/>
        <v>58810</v>
      </c>
      <c r="G50" s="15">
        <v>7418</v>
      </c>
      <c r="H50" s="10">
        <v>11220</v>
      </c>
      <c r="I50" s="16">
        <v>93759</v>
      </c>
      <c r="J50" s="15">
        <v>423</v>
      </c>
      <c r="K50" s="11">
        <f t="shared" si="1"/>
        <v>112820</v>
      </c>
      <c r="L50" s="17">
        <v>13405</v>
      </c>
      <c r="M50" s="10">
        <v>941</v>
      </c>
      <c r="N50" s="15">
        <v>12068</v>
      </c>
      <c r="O50" s="15">
        <v>4785</v>
      </c>
      <c r="P50" s="10">
        <f t="shared" si="2"/>
        <v>31199</v>
      </c>
      <c r="Q50" s="15">
        <v>17927</v>
      </c>
      <c r="R50" s="15">
        <v>220756</v>
      </c>
    </row>
    <row r="51" spans="1:18" ht="13.5" customHeight="1">
      <c r="A51" s="13">
        <v>45</v>
      </c>
      <c r="B51" s="19" t="s">
        <v>76</v>
      </c>
      <c r="C51" s="10">
        <v>9840</v>
      </c>
      <c r="D51" s="15">
        <v>32325</v>
      </c>
      <c r="E51" s="15">
        <v>17391</v>
      </c>
      <c r="F51" s="10">
        <f t="shared" si="0"/>
        <v>59556</v>
      </c>
      <c r="G51" s="15">
        <v>7559</v>
      </c>
      <c r="H51" s="10">
        <v>11103</v>
      </c>
      <c r="I51" s="16">
        <v>94428</v>
      </c>
      <c r="J51" s="15">
        <v>358</v>
      </c>
      <c r="K51" s="11">
        <f t="shared" si="1"/>
        <v>113448</v>
      </c>
      <c r="L51" s="17">
        <v>11919</v>
      </c>
      <c r="M51" s="10">
        <v>946</v>
      </c>
      <c r="N51" s="15">
        <v>4632</v>
      </c>
      <c r="O51" s="15">
        <v>12448</v>
      </c>
      <c r="P51" s="10">
        <f t="shared" si="2"/>
        <v>29945</v>
      </c>
      <c r="Q51" s="15">
        <v>18188</v>
      </c>
      <c r="R51" s="15">
        <v>221136</v>
      </c>
    </row>
    <row r="52" spans="1:18" ht="13.5" customHeight="1">
      <c r="A52" s="13">
        <v>46</v>
      </c>
      <c r="B52" s="19" t="s">
        <v>185</v>
      </c>
      <c r="C52" s="15">
        <v>10568</v>
      </c>
      <c r="D52" s="15">
        <v>35321</v>
      </c>
      <c r="E52" s="15">
        <v>17861</v>
      </c>
      <c r="F52" s="10">
        <f t="shared" si="0"/>
        <v>63750</v>
      </c>
      <c r="G52" s="15">
        <v>7503</v>
      </c>
      <c r="H52" s="10">
        <v>11789</v>
      </c>
      <c r="I52" s="16">
        <v>98588</v>
      </c>
      <c r="J52" s="15">
        <v>429</v>
      </c>
      <c r="K52" s="11">
        <f t="shared" si="1"/>
        <v>118309</v>
      </c>
      <c r="L52" s="17">
        <v>9727</v>
      </c>
      <c r="M52" s="15">
        <v>1037</v>
      </c>
      <c r="N52" s="15">
        <v>5157</v>
      </c>
      <c r="O52" s="15">
        <v>13322</v>
      </c>
      <c r="P52" s="10">
        <f t="shared" si="2"/>
        <v>29243</v>
      </c>
      <c r="Q52" s="15">
        <v>20622</v>
      </c>
      <c r="R52" s="15">
        <v>231923</v>
      </c>
    </row>
    <row r="53" spans="1:18" ht="13.5" customHeight="1">
      <c r="A53" s="13">
        <v>47</v>
      </c>
      <c r="B53" s="19" t="s">
        <v>225</v>
      </c>
      <c r="C53" s="15">
        <v>11326</v>
      </c>
      <c r="D53" s="15">
        <v>36593</v>
      </c>
      <c r="E53" s="15">
        <v>19946</v>
      </c>
      <c r="F53" s="10">
        <f t="shared" si="0"/>
        <v>67865</v>
      </c>
      <c r="G53" s="15">
        <v>6041</v>
      </c>
      <c r="H53" s="10">
        <v>13831</v>
      </c>
      <c r="I53" s="16">
        <v>102484</v>
      </c>
      <c r="J53" s="15">
        <v>629</v>
      </c>
      <c r="K53" s="10">
        <f t="shared" si="1"/>
        <v>122985</v>
      </c>
      <c r="L53" s="15">
        <v>9962</v>
      </c>
      <c r="M53" s="15">
        <v>1029</v>
      </c>
      <c r="N53" s="15">
        <v>5185</v>
      </c>
      <c r="O53" s="15">
        <v>13936</v>
      </c>
      <c r="P53" s="10">
        <f t="shared" si="2"/>
        <v>30112</v>
      </c>
      <c r="Q53" s="15">
        <v>22589</v>
      </c>
      <c r="R53" s="15">
        <v>243551</v>
      </c>
    </row>
    <row r="54" spans="1:18" ht="13.5" customHeight="1">
      <c r="A54" s="13">
        <v>48</v>
      </c>
      <c r="B54" s="20" t="s">
        <v>224</v>
      </c>
      <c r="C54" s="21">
        <v>12380</v>
      </c>
      <c r="D54" s="21">
        <v>37784</v>
      </c>
      <c r="E54" s="21">
        <v>20006</v>
      </c>
      <c r="F54" s="22">
        <f>12380+37784+20006</f>
        <v>70170</v>
      </c>
      <c r="G54" s="21">
        <v>448</v>
      </c>
      <c r="H54" s="22">
        <v>14594</v>
      </c>
      <c r="I54" s="23">
        <v>107904</v>
      </c>
      <c r="J54" s="21">
        <v>562</v>
      </c>
      <c r="K54" s="22">
        <f>4408+14594+107904+562</f>
        <v>127468</v>
      </c>
      <c r="L54" s="21">
        <v>9486</v>
      </c>
      <c r="M54" s="21">
        <v>1036</v>
      </c>
      <c r="N54" s="21">
        <v>5277</v>
      </c>
      <c r="O54" s="21">
        <v>14754</v>
      </c>
      <c r="P54" s="10">
        <f>9486+1036+5277+14754</f>
        <v>30553</v>
      </c>
      <c r="Q54" s="21">
        <v>26215</v>
      </c>
      <c r="R54" s="24">
        <f>F54+K54+P54+Q54-1</f>
        <v>254405</v>
      </c>
    </row>
    <row r="55" spans="1:18" ht="13.5" customHeight="1">
      <c r="A55" s="25" t="s">
        <v>223</v>
      </c>
      <c r="B55" s="26"/>
      <c r="C55" s="27"/>
      <c r="D55" s="27"/>
      <c r="E55" s="27"/>
      <c r="F55" s="28"/>
      <c r="G55" s="27"/>
      <c r="H55" s="28"/>
      <c r="I55" s="29"/>
      <c r="J55" s="27"/>
      <c r="K55" s="28"/>
      <c r="L55" s="27"/>
      <c r="M55" s="27"/>
      <c r="N55" s="27"/>
      <c r="O55" s="27"/>
      <c r="P55" s="25" t="s">
        <v>288</v>
      </c>
      <c r="Q55" s="27"/>
      <c r="R55" s="27"/>
    </row>
    <row r="56" spans="1:18" ht="13.5" customHeight="1">
      <c r="A56" s="30" t="s">
        <v>186</v>
      </c>
      <c r="B56" s="344" t="s">
        <v>387</v>
      </c>
      <c r="C56" s="344"/>
      <c r="D56" s="344"/>
      <c r="E56" s="344"/>
      <c r="F56" s="344"/>
      <c r="G56" s="344"/>
      <c r="H56" s="344"/>
      <c r="I56" s="344"/>
      <c r="J56" s="344"/>
      <c r="K56" s="344"/>
      <c r="L56" s="344"/>
      <c r="M56" s="344"/>
      <c r="N56" s="344"/>
      <c r="O56" s="344"/>
      <c r="P56" s="344"/>
      <c r="Q56" s="344"/>
      <c r="R56" s="25"/>
    </row>
    <row r="57" spans="1:18" ht="15" customHeight="1">
      <c r="A57" s="345" t="s">
        <v>585</v>
      </c>
      <c r="B57" s="345"/>
      <c r="C57" s="345"/>
      <c r="D57" s="345"/>
      <c r="E57" s="345"/>
      <c r="F57" s="345"/>
      <c r="G57" s="345"/>
      <c r="H57" s="345"/>
      <c r="I57" s="345"/>
      <c r="J57" s="345"/>
      <c r="K57" s="345"/>
      <c r="L57" s="345"/>
      <c r="M57" s="345"/>
      <c r="N57" s="345"/>
      <c r="O57" s="345"/>
      <c r="P57" s="345"/>
      <c r="Q57" s="345"/>
      <c r="R57" s="345"/>
    </row>
    <row r="58" spans="1:18" ht="15" customHeight="1">
      <c r="A58" s="344" t="s">
        <v>388</v>
      </c>
      <c r="B58" s="344"/>
      <c r="C58" s="344"/>
      <c r="D58" s="344"/>
      <c r="E58" s="344"/>
      <c r="F58" s="344"/>
      <c r="G58" s="344"/>
      <c r="H58" s="344"/>
      <c r="I58" s="344"/>
      <c r="J58" s="344"/>
      <c r="K58" s="344"/>
      <c r="L58" s="344"/>
      <c r="M58" s="344"/>
      <c r="N58" s="344"/>
      <c r="O58" s="344"/>
      <c r="P58" s="344"/>
      <c r="Q58" s="344"/>
      <c r="R58" s="344"/>
    </row>
    <row r="59" spans="1:18" ht="13.5" customHeight="1">
      <c r="A59" s="31" t="s">
        <v>389</v>
      </c>
      <c r="B59" s="31"/>
      <c r="C59" s="7"/>
      <c r="D59" s="7"/>
      <c r="E59" s="7"/>
      <c r="F59" s="7"/>
      <c r="G59" s="7"/>
      <c r="H59" s="7"/>
      <c r="I59" s="7"/>
      <c r="J59" s="7"/>
      <c r="K59" s="7"/>
      <c r="Q59" s="32" t="s">
        <v>416</v>
      </c>
    </row>
    <row r="60" spans="1:18" ht="13.5" customHeight="1">
      <c r="A60" s="33" t="s">
        <v>405</v>
      </c>
      <c r="B60" s="33"/>
      <c r="C60" s="33"/>
      <c r="D60" s="33"/>
      <c r="E60" s="33"/>
      <c r="F60" s="33"/>
      <c r="G60" s="32"/>
      <c r="H60" s="32"/>
      <c r="I60" s="32"/>
      <c r="J60" s="32"/>
      <c r="K60" s="32"/>
      <c r="L60" s="32"/>
      <c r="M60" s="32"/>
      <c r="N60" s="32"/>
      <c r="O60" s="32"/>
      <c r="P60" s="32"/>
      <c r="R60" s="32"/>
    </row>
  </sheetData>
  <mergeCells count="12">
    <mergeCell ref="B56:Q56"/>
    <mergeCell ref="A57:R57"/>
    <mergeCell ref="A58:R58"/>
    <mergeCell ref="A1:R1"/>
    <mergeCell ref="A3:J3"/>
    <mergeCell ref="C4:F4"/>
    <mergeCell ref="G4:J4"/>
    <mergeCell ref="L4:O4"/>
    <mergeCell ref="A4:A5"/>
    <mergeCell ref="B4:B5"/>
    <mergeCell ref="A2:R2"/>
    <mergeCell ref="Q3:R3"/>
  </mergeCells>
  <printOptions horizontalCentered="1"/>
  <pageMargins left="0.70833333333333304" right="0.70833333333333304" top="0.55972222222222201" bottom="0.74791666666666701" header="0.31458333333333299" footer="0.31458333333333299"/>
  <pageSetup scale="84"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6"/>
  <sheetViews>
    <sheetView view="pageBreakPreview" topLeftCell="A16" zoomScale="115" zoomScaleSheetLayoutView="115" workbookViewId="0">
      <selection activeCell="W16" sqref="W16"/>
    </sheetView>
  </sheetViews>
  <sheetFormatPr defaultColWidth="9" defaultRowHeight="15"/>
  <cols>
    <col min="1" max="1" width="6.5703125" style="327" customWidth="1"/>
    <col min="2" max="2" width="10.28515625" style="224" customWidth="1"/>
    <col min="3" max="3" width="10.85546875" style="224" customWidth="1"/>
    <col min="4" max="4" width="11" style="224" customWidth="1"/>
    <col min="5" max="5" width="10" style="224" customWidth="1"/>
    <col min="6" max="6" width="10.5703125" style="224" customWidth="1"/>
    <col min="7" max="8" width="9" style="224"/>
    <col min="9" max="9" width="7.5703125" style="224" customWidth="1"/>
    <col min="10" max="10" width="8.85546875" style="224" customWidth="1"/>
    <col min="11" max="11" width="9" style="224" customWidth="1"/>
    <col min="12" max="13" width="9" style="224"/>
    <col min="14" max="14" width="9.28515625" style="224" customWidth="1"/>
    <col min="15" max="16384" width="9" style="224"/>
  </cols>
  <sheetData>
    <row r="1" spans="1:15" ht="15.75" customHeight="1">
      <c r="A1" s="357" t="s">
        <v>216</v>
      </c>
      <c r="B1" s="357"/>
      <c r="C1" s="357"/>
      <c r="D1" s="357"/>
      <c r="E1" s="357"/>
      <c r="F1" s="357"/>
      <c r="G1" s="357"/>
      <c r="H1" s="357"/>
      <c r="I1" s="357"/>
      <c r="J1" s="357"/>
      <c r="K1" s="357"/>
      <c r="L1" s="357"/>
      <c r="M1" s="357"/>
      <c r="N1" s="357"/>
      <c r="O1" s="357"/>
    </row>
    <row r="2" spans="1:15" ht="15.75">
      <c r="A2" s="364" t="s">
        <v>289</v>
      </c>
      <c r="B2" s="364"/>
      <c r="C2" s="364"/>
      <c r="D2" s="364"/>
      <c r="E2" s="364"/>
      <c r="F2" s="364"/>
      <c r="G2" s="364"/>
      <c r="H2" s="364"/>
      <c r="I2" s="364"/>
      <c r="J2" s="364"/>
      <c r="K2" s="364"/>
      <c r="L2" s="364"/>
      <c r="M2" s="364"/>
      <c r="N2" s="364"/>
      <c r="O2" s="364"/>
    </row>
    <row r="3" spans="1:15">
      <c r="E3" s="55"/>
      <c r="F3" s="55"/>
      <c r="G3" s="55"/>
      <c r="H3" s="55"/>
      <c r="I3" s="55"/>
      <c r="J3" s="55"/>
      <c r="K3" s="55"/>
      <c r="L3" s="363" t="s">
        <v>513</v>
      </c>
      <c r="M3" s="363"/>
      <c r="N3" s="363"/>
      <c r="O3" s="363"/>
    </row>
    <row r="4" spans="1:15" ht="30" customHeight="1">
      <c r="A4" s="353" t="s">
        <v>573</v>
      </c>
      <c r="B4" s="353" t="s">
        <v>391</v>
      </c>
      <c r="C4" s="358" t="s">
        <v>386</v>
      </c>
      <c r="D4" s="359"/>
      <c r="E4" s="359"/>
      <c r="F4" s="359"/>
      <c r="G4" s="359"/>
      <c r="H4" s="359"/>
      <c r="I4" s="360"/>
      <c r="J4" s="358" t="s">
        <v>361</v>
      </c>
      <c r="K4" s="359"/>
      <c r="L4" s="359"/>
      <c r="M4" s="359"/>
      <c r="N4" s="360"/>
      <c r="O4" s="353" t="s">
        <v>572</v>
      </c>
    </row>
    <row r="5" spans="1:15" ht="138.75" customHeight="1">
      <c r="A5" s="362"/>
      <c r="B5" s="362"/>
      <c r="C5" s="328" t="s">
        <v>560</v>
      </c>
      <c r="D5" s="329" t="s">
        <v>561</v>
      </c>
      <c r="E5" s="329" t="s">
        <v>562</v>
      </c>
      <c r="F5" s="329" t="s">
        <v>563</v>
      </c>
      <c r="G5" s="329" t="s">
        <v>564</v>
      </c>
      <c r="H5" s="329" t="s">
        <v>565</v>
      </c>
      <c r="I5" s="329" t="s">
        <v>566</v>
      </c>
      <c r="J5" s="3" t="s">
        <v>567</v>
      </c>
      <c r="K5" s="3" t="s">
        <v>568</v>
      </c>
      <c r="L5" s="3" t="s">
        <v>569</v>
      </c>
      <c r="M5" s="3" t="s">
        <v>570</v>
      </c>
      <c r="N5" s="4" t="s">
        <v>571</v>
      </c>
      <c r="O5" s="362"/>
    </row>
    <row r="6" spans="1:15" s="331" customFormat="1" ht="30" customHeight="1">
      <c r="A6" s="61">
        <v>1</v>
      </c>
      <c r="B6" s="62" t="s">
        <v>73</v>
      </c>
      <c r="C6" s="330">
        <v>22628.46</v>
      </c>
      <c r="D6" s="330">
        <v>283.75</v>
      </c>
      <c r="E6" s="330">
        <v>175.28</v>
      </c>
      <c r="F6" s="330">
        <v>5598.79</v>
      </c>
      <c r="G6" s="330">
        <v>4256.87</v>
      </c>
      <c r="H6" s="330">
        <f>30+0+385+9064</f>
        <v>9479</v>
      </c>
      <c r="I6" s="330">
        <v>42421.62</v>
      </c>
      <c r="J6" s="330">
        <v>14003.32</v>
      </c>
      <c r="K6" s="330">
        <v>1068.3699999999999</v>
      </c>
      <c r="L6" s="330">
        <v>1333.26</v>
      </c>
      <c r="M6" s="330">
        <v>1857.69</v>
      </c>
      <c r="N6" s="330">
        <f t="shared" ref="N6:N12" si="0">SUM(J6:M6)</f>
        <v>18262.639999999996</v>
      </c>
      <c r="O6" s="330">
        <f t="shared" ref="O6:O12" si="1">I6+N6</f>
        <v>60684.259999999995</v>
      </c>
    </row>
    <row r="7" spans="1:15" s="331" customFormat="1" ht="30" customHeight="1">
      <c r="A7" s="61">
        <v>2</v>
      </c>
      <c r="B7" s="62" t="s">
        <v>74</v>
      </c>
      <c r="C7" s="330">
        <v>16077.71</v>
      </c>
      <c r="D7" s="330">
        <v>269.39999999999998</v>
      </c>
      <c r="E7" s="330">
        <v>182.1</v>
      </c>
      <c r="F7" s="330">
        <v>5779.84</v>
      </c>
      <c r="G7" s="330">
        <v>3890.54</v>
      </c>
      <c r="H7" s="330">
        <f>0+0+387+7976</f>
        <v>8363</v>
      </c>
      <c r="I7" s="330">
        <v>34562.300000000003</v>
      </c>
      <c r="J7" s="330">
        <v>14733.29</v>
      </c>
      <c r="K7" s="330">
        <v>1027.29</v>
      </c>
      <c r="L7" s="330">
        <v>1105.74</v>
      </c>
      <c r="M7" s="330">
        <v>2485.96</v>
      </c>
      <c r="N7" s="330">
        <f t="shared" si="0"/>
        <v>19352.280000000002</v>
      </c>
      <c r="O7" s="330">
        <f t="shared" si="1"/>
        <v>53914.58</v>
      </c>
    </row>
    <row r="8" spans="1:15" s="331" customFormat="1" ht="30" customHeight="1">
      <c r="A8" s="61">
        <v>3</v>
      </c>
      <c r="B8" s="62" t="s">
        <v>75</v>
      </c>
      <c r="C8" s="330">
        <v>11283.62</v>
      </c>
      <c r="D8" s="330">
        <v>155.88999999999999</v>
      </c>
      <c r="E8" s="330">
        <v>195.72</v>
      </c>
      <c r="F8" s="330">
        <v>5904</v>
      </c>
      <c r="G8" s="330">
        <v>3968.48</v>
      </c>
      <c r="H8" s="330">
        <f>105+66+372+7479</f>
        <v>8022</v>
      </c>
      <c r="I8" s="330">
        <v>29464.05</v>
      </c>
      <c r="J8" s="330">
        <v>15869.37</v>
      </c>
      <c r="K8" s="330">
        <v>981.85</v>
      </c>
      <c r="L8" s="330">
        <v>274.12</v>
      </c>
      <c r="M8" s="330">
        <v>2404.66</v>
      </c>
      <c r="N8" s="330">
        <f t="shared" si="0"/>
        <v>19530</v>
      </c>
      <c r="O8" s="330">
        <f t="shared" si="1"/>
        <v>48994.05</v>
      </c>
    </row>
    <row r="9" spans="1:15" s="331" customFormat="1" ht="30" customHeight="1">
      <c r="A9" s="61">
        <v>4</v>
      </c>
      <c r="B9" s="62" t="s">
        <v>76</v>
      </c>
      <c r="C9" s="330">
        <v>10719.8</v>
      </c>
      <c r="D9" s="330">
        <v>394.51</v>
      </c>
      <c r="E9" s="330">
        <v>180.48</v>
      </c>
      <c r="F9" s="330">
        <v>5416</v>
      </c>
      <c r="G9" s="330">
        <v>4575.2</v>
      </c>
      <c r="H9" s="330">
        <f>138+0+351+5941</f>
        <v>6430</v>
      </c>
      <c r="I9" s="330">
        <v>27715.599999999999</v>
      </c>
      <c r="J9" s="330">
        <v>15190.3</v>
      </c>
      <c r="K9" s="330">
        <v>1005.48</v>
      </c>
      <c r="L9" s="330">
        <v>153.59</v>
      </c>
      <c r="M9" s="330">
        <v>2889.67</v>
      </c>
      <c r="N9" s="330">
        <f t="shared" si="0"/>
        <v>19239.04</v>
      </c>
      <c r="O9" s="330">
        <f t="shared" si="1"/>
        <v>46954.64</v>
      </c>
    </row>
    <row r="10" spans="1:15" s="331" customFormat="1" ht="30" customHeight="1">
      <c r="A10" s="61">
        <v>5</v>
      </c>
      <c r="B10" s="62" t="s">
        <v>77</v>
      </c>
      <c r="C10" s="330">
        <v>10889</v>
      </c>
      <c r="D10" s="330">
        <v>401</v>
      </c>
      <c r="E10" s="330">
        <v>187</v>
      </c>
      <c r="F10" s="330">
        <v>5464</v>
      </c>
      <c r="G10" s="330">
        <v>5077</v>
      </c>
      <c r="H10" s="330">
        <f>144+0+410+4112</f>
        <v>4666</v>
      </c>
      <c r="I10" s="330">
        <v>26683.25</v>
      </c>
      <c r="J10" s="330">
        <v>16135</v>
      </c>
      <c r="K10" s="330">
        <v>754.19</v>
      </c>
      <c r="L10" s="330">
        <v>544</v>
      </c>
      <c r="M10" s="330">
        <v>3733</v>
      </c>
      <c r="N10" s="330">
        <f t="shared" si="0"/>
        <v>21166.19</v>
      </c>
      <c r="O10" s="330">
        <f t="shared" si="1"/>
        <v>47849.440000000002</v>
      </c>
    </row>
    <row r="11" spans="1:15" s="331" customFormat="1" ht="30" customHeight="1">
      <c r="A11" s="61">
        <v>6</v>
      </c>
      <c r="B11" s="62" t="s">
        <v>225</v>
      </c>
      <c r="C11" s="330">
        <v>11616</v>
      </c>
      <c r="D11" s="330">
        <v>688</v>
      </c>
      <c r="E11" s="332">
        <v>183</v>
      </c>
      <c r="F11" s="330">
        <v>7350</v>
      </c>
      <c r="G11" s="330">
        <v>5374</v>
      </c>
      <c r="H11" s="330">
        <f>106+0+471+3746</f>
        <v>4323</v>
      </c>
      <c r="I11" s="330">
        <v>29535</v>
      </c>
      <c r="J11" s="330">
        <v>15429</v>
      </c>
      <c r="K11" s="330">
        <v>759</v>
      </c>
      <c r="L11" s="330">
        <v>885</v>
      </c>
      <c r="M11" s="330">
        <v>4170</v>
      </c>
      <c r="N11" s="330">
        <f t="shared" si="0"/>
        <v>21243</v>
      </c>
      <c r="O11" s="330">
        <f t="shared" si="1"/>
        <v>50778</v>
      </c>
    </row>
    <row r="12" spans="1:15" s="331" customFormat="1" ht="30" customHeight="1">
      <c r="A12" s="61">
        <v>7</v>
      </c>
      <c r="B12" s="62" t="s">
        <v>226</v>
      </c>
      <c r="C12" s="330">
        <v>12028</v>
      </c>
      <c r="D12" s="330">
        <v>873</v>
      </c>
      <c r="E12" s="332">
        <v>189</v>
      </c>
      <c r="F12" s="330">
        <v>8585</v>
      </c>
      <c r="G12" s="330">
        <v>6533</v>
      </c>
      <c r="H12" s="330">
        <f>126+1+496+3226</f>
        <v>3849</v>
      </c>
      <c r="I12" s="330">
        <v>32057</v>
      </c>
      <c r="J12" s="330">
        <v>14676</v>
      </c>
      <c r="K12" s="330">
        <v>798</v>
      </c>
      <c r="L12" s="330">
        <v>1278</v>
      </c>
      <c r="M12" s="330">
        <v>4024</v>
      </c>
      <c r="N12" s="330">
        <f t="shared" si="0"/>
        <v>20776</v>
      </c>
      <c r="O12" s="330">
        <f t="shared" si="1"/>
        <v>52833</v>
      </c>
    </row>
    <row r="13" spans="1:15" ht="21" customHeight="1">
      <c r="A13" s="333" t="s">
        <v>223</v>
      </c>
      <c r="B13" s="333"/>
      <c r="C13" s="334"/>
      <c r="D13" s="334"/>
      <c r="E13" s="334"/>
      <c r="F13" s="335" t="s">
        <v>227</v>
      </c>
      <c r="H13" s="334"/>
      <c r="I13" s="334"/>
      <c r="K13" s="334"/>
      <c r="L13" s="334"/>
      <c r="M13" s="334"/>
      <c r="N13" s="334"/>
      <c r="O13" s="334"/>
    </row>
    <row r="14" spans="1:15" ht="19.5" customHeight="1">
      <c r="A14" s="224" t="s">
        <v>187</v>
      </c>
      <c r="B14" s="333"/>
      <c r="C14" s="334"/>
      <c r="D14" s="334"/>
      <c r="E14" s="334"/>
      <c r="F14" s="334"/>
      <c r="G14" s="32" t="s">
        <v>416</v>
      </c>
      <c r="H14" s="7"/>
      <c r="I14" s="334"/>
      <c r="J14" s="336"/>
      <c r="K14" s="334"/>
      <c r="L14" s="334"/>
      <c r="M14" s="334"/>
      <c r="N14" s="334"/>
      <c r="O14" s="334"/>
    </row>
    <row r="15" spans="1:15" ht="16.5" customHeight="1">
      <c r="A15" s="224" t="s">
        <v>407</v>
      </c>
    </row>
    <row r="16" spans="1:15" ht="32.25" customHeight="1">
      <c r="A16" s="361" t="s">
        <v>586</v>
      </c>
      <c r="B16" s="361"/>
      <c r="C16" s="361"/>
      <c r="D16" s="361"/>
      <c r="E16" s="361"/>
      <c r="F16" s="361"/>
      <c r="G16" s="361"/>
      <c r="H16" s="361"/>
      <c r="I16" s="361"/>
      <c r="J16" s="361"/>
      <c r="K16" s="361"/>
      <c r="L16" s="361"/>
      <c r="M16" s="361"/>
      <c r="N16" s="361"/>
      <c r="O16" s="361"/>
    </row>
  </sheetData>
  <mergeCells count="9">
    <mergeCell ref="A1:O1"/>
    <mergeCell ref="C4:I4"/>
    <mergeCell ref="J4:N4"/>
    <mergeCell ref="A16:O16"/>
    <mergeCell ref="A4:A5"/>
    <mergeCell ref="B4:B5"/>
    <mergeCell ref="O4:O5"/>
    <mergeCell ref="L3:O3"/>
    <mergeCell ref="A2:O2"/>
  </mergeCells>
  <pageMargins left="0.27" right="0.36" top="0.47986111111111102" bottom="0.27986111111111101" header="0.3" footer="0.3"/>
  <pageSetup scale="95"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55"/>
  <sheetViews>
    <sheetView view="pageBreakPreview" topLeftCell="A31" zoomScale="85" zoomScaleSheetLayoutView="85" workbookViewId="0">
      <selection activeCell="W16" sqref="W16"/>
    </sheetView>
  </sheetViews>
  <sheetFormatPr defaultColWidth="9" defaultRowHeight="12.75"/>
  <cols>
    <col min="1" max="1" width="7.28515625" style="86" customWidth="1"/>
    <col min="2" max="2" width="18.140625" style="86" customWidth="1"/>
    <col min="3" max="3" width="12.7109375" style="86" customWidth="1"/>
    <col min="4" max="4" width="11.85546875" style="86" customWidth="1"/>
    <col min="5" max="5" width="11" style="86" bestFit="1" customWidth="1"/>
    <col min="6" max="6" width="12.5703125" style="86" bestFit="1" customWidth="1"/>
    <col min="7" max="7" width="12.85546875" style="86" customWidth="1"/>
    <col min="8" max="8" width="12.28515625" style="86" customWidth="1"/>
    <col min="9" max="16384" width="9" style="86"/>
  </cols>
  <sheetData>
    <row r="1" spans="1:8" ht="20.25" customHeight="1">
      <c r="A1" s="367" t="s">
        <v>515</v>
      </c>
      <c r="B1" s="367"/>
      <c r="C1" s="367"/>
      <c r="D1" s="367"/>
      <c r="E1" s="367"/>
      <c r="F1" s="367"/>
      <c r="G1" s="367"/>
      <c r="H1" s="367"/>
    </row>
    <row r="2" spans="1:8" ht="15.75">
      <c r="A2" s="367" t="s">
        <v>514</v>
      </c>
      <c r="B2" s="367"/>
      <c r="C2" s="367"/>
      <c r="D2" s="367"/>
      <c r="E2" s="367"/>
      <c r="F2" s="367"/>
      <c r="G2" s="367"/>
      <c r="H2" s="367"/>
    </row>
    <row r="3" spans="1:8" ht="15">
      <c r="A3" s="318"/>
      <c r="B3" s="319"/>
      <c r="C3" s="319"/>
      <c r="D3" s="319"/>
      <c r="E3" s="319"/>
      <c r="F3" s="319"/>
      <c r="G3" s="368" t="s">
        <v>290</v>
      </c>
      <c r="H3" s="368"/>
    </row>
    <row r="4" spans="1:8" s="320" customFormat="1" ht="30.75" customHeight="1">
      <c r="A4" s="366" t="s">
        <v>281</v>
      </c>
      <c r="B4" s="366" t="s">
        <v>410</v>
      </c>
      <c r="C4" s="366" t="s">
        <v>408</v>
      </c>
      <c r="D4" s="366"/>
      <c r="E4" s="366"/>
      <c r="F4" s="366" t="s">
        <v>409</v>
      </c>
      <c r="G4" s="366"/>
      <c r="H4" s="366"/>
    </row>
    <row r="5" spans="1:8" s="320" customFormat="1" ht="60.75" customHeight="1">
      <c r="A5" s="366"/>
      <c r="B5" s="366"/>
      <c r="C5" s="72" t="s">
        <v>291</v>
      </c>
      <c r="D5" s="72" t="s">
        <v>292</v>
      </c>
      <c r="E5" s="72" t="s">
        <v>293</v>
      </c>
      <c r="F5" s="72" t="s">
        <v>291</v>
      </c>
      <c r="G5" s="72" t="s">
        <v>292</v>
      </c>
      <c r="H5" s="72" t="s">
        <v>293</v>
      </c>
    </row>
    <row r="6" spans="1:8" s="321" customFormat="1" ht="14.25" customHeight="1">
      <c r="A6" s="145">
        <v>1</v>
      </c>
      <c r="B6" s="306" t="s">
        <v>93</v>
      </c>
      <c r="C6" s="308">
        <v>6822</v>
      </c>
      <c r="D6" s="166">
        <v>11683</v>
      </c>
      <c r="E6" s="166">
        <v>18505</v>
      </c>
      <c r="F6" s="166">
        <v>17110</v>
      </c>
      <c r="G6" s="166">
        <v>752</v>
      </c>
      <c r="H6" s="166">
        <v>17862</v>
      </c>
    </row>
    <row r="7" spans="1:8" ht="14.25" customHeight="1">
      <c r="A7" s="145">
        <v>2</v>
      </c>
      <c r="B7" s="306" t="s">
        <v>94</v>
      </c>
      <c r="C7" s="308">
        <v>7299</v>
      </c>
      <c r="D7" s="166">
        <v>12951</v>
      </c>
      <c r="E7" s="166">
        <v>20250</v>
      </c>
      <c r="F7" s="166">
        <v>18639</v>
      </c>
      <c r="G7" s="166">
        <v>2011</v>
      </c>
      <c r="H7" s="166">
        <v>20650</v>
      </c>
    </row>
    <row r="8" spans="1:8" ht="14.25" customHeight="1">
      <c r="A8" s="145">
        <v>3</v>
      </c>
      <c r="B8" s="306" t="s">
        <v>95</v>
      </c>
      <c r="C8" s="308">
        <v>7321</v>
      </c>
      <c r="D8" s="166">
        <v>12084</v>
      </c>
      <c r="E8" s="166">
        <v>19405</v>
      </c>
      <c r="F8" s="166">
        <v>17830</v>
      </c>
      <c r="G8" s="166">
        <v>3399</v>
      </c>
      <c r="H8" s="166">
        <v>21229</v>
      </c>
    </row>
    <row r="9" spans="1:8" ht="14.25" customHeight="1">
      <c r="A9" s="145">
        <v>4</v>
      </c>
      <c r="B9" s="306" t="s">
        <v>96</v>
      </c>
      <c r="C9" s="308">
        <v>7189</v>
      </c>
      <c r="D9" s="308">
        <v>13855</v>
      </c>
      <c r="E9" s="308">
        <v>21044</v>
      </c>
      <c r="F9" s="308">
        <v>19495</v>
      </c>
      <c r="G9" s="166">
        <v>3387</v>
      </c>
      <c r="H9" s="308">
        <v>22882</v>
      </c>
    </row>
    <row r="10" spans="1:8" ht="14.25" customHeight="1">
      <c r="A10" s="145">
        <v>5</v>
      </c>
      <c r="B10" s="306" t="s">
        <v>97</v>
      </c>
      <c r="C10" s="308">
        <v>7684</v>
      </c>
      <c r="D10" s="166">
        <v>14016</v>
      </c>
      <c r="E10" s="166">
        <v>21700</v>
      </c>
      <c r="F10" s="166">
        <v>19603</v>
      </c>
      <c r="G10" s="166">
        <v>2473</v>
      </c>
      <c r="H10" s="166">
        <v>22076</v>
      </c>
    </row>
    <row r="11" spans="1:8" ht="14.25" customHeight="1">
      <c r="A11" s="145">
        <v>6</v>
      </c>
      <c r="B11" s="306" t="s">
        <v>98</v>
      </c>
      <c r="C11" s="308">
        <v>8448</v>
      </c>
      <c r="D11" s="166">
        <v>13624</v>
      </c>
      <c r="E11" s="166">
        <v>22072</v>
      </c>
      <c r="F11" s="166">
        <v>20829</v>
      </c>
      <c r="G11" s="166">
        <v>2048</v>
      </c>
      <c r="H11" s="166">
        <v>22877</v>
      </c>
    </row>
    <row r="12" spans="1:8" ht="14.25" customHeight="1">
      <c r="A12" s="145">
        <v>7</v>
      </c>
      <c r="B12" s="306" t="s">
        <v>99</v>
      </c>
      <c r="C12" s="308">
        <v>8898</v>
      </c>
      <c r="D12" s="166">
        <v>14048</v>
      </c>
      <c r="E12" s="166">
        <v>22946</v>
      </c>
      <c r="F12" s="166">
        <v>21432</v>
      </c>
      <c r="G12" s="166">
        <v>2550</v>
      </c>
      <c r="H12" s="166">
        <v>23982</v>
      </c>
    </row>
    <row r="13" spans="1:8" ht="14.25" customHeight="1">
      <c r="A13" s="145">
        <v>8</v>
      </c>
      <c r="B13" s="306" t="s">
        <v>100</v>
      </c>
      <c r="C13" s="166">
        <v>10763</v>
      </c>
      <c r="D13" s="166">
        <v>14507</v>
      </c>
      <c r="E13" s="166">
        <v>25270</v>
      </c>
      <c r="F13" s="166">
        <v>23219</v>
      </c>
      <c r="G13" s="166">
        <v>2832</v>
      </c>
      <c r="H13" s="166">
        <v>26051</v>
      </c>
    </row>
    <row r="14" spans="1:8" ht="14.25" customHeight="1">
      <c r="A14" s="145">
        <v>9</v>
      </c>
      <c r="B14" s="306" t="s">
        <v>101</v>
      </c>
      <c r="C14" s="166">
        <v>11633</v>
      </c>
      <c r="D14" s="166">
        <v>14657</v>
      </c>
      <c r="E14" s="166">
        <v>26290</v>
      </c>
      <c r="F14" s="166">
        <v>24193</v>
      </c>
      <c r="G14" s="166">
        <v>3834</v>
      </c>
      <c r="H14" s="166">
        <v>28027</v>
      </c>
    </row>
    <row r="15" spans="1:8" ht="14.25" customHeight="1">
      <c r="A15" s="145">
        <v>10</v>
      </c>
      <c r="B15" s="306" t="s">
        <v>102</v>
      </c>
      <c r="C15" s="166">
        <v>11766</v>
      </c>
      <c r="D15" s="166">
        <v>16121</v>
      </c>
      <c r="E15" s="166">
        <v>27887</v>
      </c>
      <c r="F15" s="166">
        <v>25794</v>
      </c>
      <c r="G15" s="166">
        <v>4636</v>
      </c>
      <c r="H15" s="166">
        <v>30430</v>
      </c>
    </row>
    <row r="16" spans="1:8" ht="14.25" customHeight="1">
      <c r="A16" s="145">
        <v>11</v>
      </c>
      <c r="B16" s="306" t="s">
        <v>49</v>
      </c>
      <c r="C16" s="166">
        <v>10507</v>
      </c>
      <c r="D16" s="166">
        <v>16248</v>
      </c>
      <c r="E16" s="166">
        <v>26755</v>
      </c>
      <c r="F16" s="166">
        <v>24123</v>
      </c>
      <c r="G16" s="166">
        <v>7253</v>
      </c>
      <c r="H16" s="166">
        <v>31376</v>
      </c>
    </row>
    <row r="17" spans="1:8" ht="14.25" customHeight="1">
      <c r="A17" s="145">
        <v>12</v>
      </c>
      <c r="B17" s="306" t="s">
        <v>103</v>
      </c>
      <c r="C17" s="166">
        <v>16194</v>
      </c>
      <c r="D17" s="166">
        <v>14460</v>
      </c>
      <c r="E17" s="166">
        <v>30654</v>
      </c>
      <c r="F17" s="166">
        <v>28182</v>
      </c>
      <c r="G17" s="166">
        <v>4829</v>
      </c>
      <c r="H17" s="166">
        <v>33011</v>
      </c>
    </row>
    <row r="18" spans="1:8" ht="14.25" customHeight="1">
      <c r="A18" s="145">
        <v>13</v>
      </c>
      <c r="B18" s="306" t="s">
        <v>104</v>
      </c>
      <c r="C18" s="166">
        <v>21063</v>
      </c>
      <c r="D18" s="166">
        <v>12397</v>
      </c>
      <c r="E18" s="166">
        <v>33460</v>
      </c>
      <c r="F18" s="166">
        <v>31073</v>
      </c>
      <c r="G18" s="166">
        <v>4233</v>
      </c>
      <c r="H18" s="166">
        <v>35306</v>
      </c>
    </row>
    <row r="19" spans="1:8" ht="14.25" customHeight="1">
      <c r="A19" s="145">
        <v>14</v>
      </c>
      <c r="B19" s="306" t="s">
        <v>105</v>
      </c>
      <c r="C19" s="166">
        <v>26020</v>
      </c>
      <c r="D19" s="166">
        <v>10445</v>
      </c>
      <c r="E19" s="166">
        <v>36465</v>
      </c>
      <c r="F19" s="166">
        <v>32926</v>
      </c>
      <c r="G19" s="166">
        <v>2856</v>
      </c>
      <c r="H19" s="166">
        <v>35782</v>
      </c>
    </row>
    <row r="20" spans="1:8" ht="14.25" customHeight="1">
      <c r="A20" s="145">
        <v>15</v>
      </c>
      <c r="B20" s="306" t="s">
        <v>106</v>
      </c>
      <c r="C20" s="166">
        <v>28990</v>
      </c>
      <c r="D20" s="166">
        <v>7164</v>
      </c>
      <c r="E20" s="166">
        <v>36154</v>
      </c>
      <c r="F20" s="166">
        <v>33236</v>
      </c>
      <c r="G20" s="166">
        <v>5159</v>
      </c>
      <c r="H20" s="166">
        <v>38395</v>
      </c>
    </row>
    <row r="21" spans="1:8" ht="14.25" customHeight="1">
      <c r="A21" s="145">
        <v>16</v>
      </c>
      <c r="B21" s="306" t="s">
        <v>51</v>
      </c>
      <c r="C21" s="166">
        <v>30168</v>
      </c>
      <c r="D21" s="166">
        <v>14616</v>
      </c>
      <c r="E21" s="166">
        <v>44784</v>
      </c>
      <c r="F21" s="166">
        <v>39881</v>
      </c>
      <c r="G21" s="166">
        <v>1902</v>
      </c>
      <c r="H21" s="166">
        <v>41783</v>
      </c>
    </row>
    <row r="22" spans="1:8" ht="14.25" customHeight="1">
      <c r="A22" s="145">
        <v>17</v>
      </c>
      <c r="B22" s="306" t="s">
        <v>107</v>
      </c>
      <c r="C22" s="166">
        <v>30480</v>
      </c>
      <c r="D22" s="166">
        <v>15476</v>
      </c>
      <c r="E22" s="166">
        <v>45956</v>
      </c>
      <c r="F22" s="166">
        <v>42761</v>
      </c>
      <c r="G22" s="166">
        <v>556</v>
      </c>
      <c r="H22" s="166">
        <v>43317</v>
      </c>
    </row>
    <row r="23" spans="1:8" ht="14.25" customHeight="1">
      <c r="A23" s="145">
        <v>18</v>
      </c>
      <c r="B23" s="306" t="s">
        <v>108</v>
      </c>
      <c r="C23" s="166">
        <v>30357</v>
      </c>
      <c r="D23" s="166">
        <v>17734</v>
      </c>
      <c r="E23" s="166">
        <v>48091</v>
      </c>
      <c r="F23" s="166">
        <v>44728</v>
      </c>
      <c r="G23" s="166">
        <v>739</v>
      </c>
      <c r="H23" s="166">
        <v>45467</v>
      </c>
    </row>
    <row r="24" spans="1:8" ht="14.25" customHeight="1">
      <c r="A24" s="145">
        <v>19</v>
      </c>
      <c r="B24" s="306" t="s">
        <v>109</v>
      </c>
      <c r="C24" s="166">
        <v>32040</v>
      </c>
      <c r="D24" s="166">
        <v>17815</v>
      </c>
      <c r="E24" s="166">
        <v>49855</v>
      </c>
      <c r="F24" s="166">
        <v>45699</v>
      </c>
      <c r="G24" s="166">
        <v>4200</v>
      </c>
      <c r="H24" s="166">
        <v>49899</v>
      </c>
    </row>
    <row r="25" spans="1:8" ht="14.25" customHeight="1">
      <c r="A25" s="145">
        <v>20</v>
      </c>
      <c r="B25" s="306" t="s">
        <v>110</v>
      </c>
      <c r="C25" s="166">
        <v>34087</v>
      </c>
      <c r="D25" s="166">
        <v>19490</v>
      </c>
      <c r="E25" s="166">
        <v>53577</v>
      </c>
      <c r="F25" s="166">
        <v>48690</v>
      </c>
      <c r="G25" s="166">
        <v>3971</v>
      </c>
      <c r="H25" s="166">
        <v>52661</v>
      </c>
    </row>
    <row r="26" spans="1:8" ht="14.25" customHeight="1">
      <c r="A26" s="145">
        <v>21</v>
      </c>
      <c r="B26" s="306" t="s">
        <v>52</v>
      </c>
      <c r="C26" s="166">
        <v>32160</v>
      </c>
      <c r="D26" s="166">
        <v>20699</v>
      </c>
      <c r="E26" s="166">
        <v>52859</v>
      </c>
      <c r="F26" s="166">
        <v>48562</v>
      </c>
      <c r="G26" s="166">
        <v>6012</v>
      </c>
      <c r="H26" s="166">
        <v>54574</v>
      </c>
    </row>
    <row r="27" spans="1:8" ht="14.25" customHeight="1">
      <c r="A27" s="145">
        <v>22</v>
      </c>
      <c r="B27" s="306" t="s">
        <v>53</v>
      </c>
      <c r="C27" s="166">
        <v>30345</v>
      </c>
      <c r="D27" s="166">
        <v>23994</v>
      </c>
      <c r="E27" s="166">
        <v>54339</v>
      </c>
      <c r="F27" s="166">
        <v>48349</v>
      </c>
      <c r="G27" s="166">
        <v>6509</v>
      </c>
      <c r="H27" s="166">
        <v>54858</v>
      </c>
    </row>
    <row r="28" spans="1:8" ht="14.25" customHeight="1">
      <c r="A28" s="145">
        <v>23</v>
      </c>
      <c r="B28" s="306" t="s">
        <v>54</v>
      </c>
      <c r="C28" s="166">
        <v>26950</v>
      </c>
      <c r="D28" s="166">
        <v>29247</v>
      </c>
      <c r="E28" s="166">
        <v>56197</v>
      </c>
      <c r="F28" s="166">
        <v>50359</v>
      </c>
      <c r="G28" s="166">
        <v>7564</v>
      </c>
      <c r="H28" s="166">
        <v>57923</v>
      </c>
    </row>
    <row r="29" spans="1:8" ht="14.25" customHeight="1">
      <c r="A29" s="145">
        <v>24</v>
      </c>
      <c r="B29" s="306" t="s">
        <v>55</v>
      </c>
      <c r="C29" s="166">
        <v>27026</v>
      </c>
      <c r="D29" s="166">
        <v>30822</v>
      </c>
      <c r="E29" s="166">
        <v>57848</v>
      </c>
      <c r="F29" s="166">
        <v>51084</v>
      </c>
      <c r="G29" s="166">
        <v>8042</v>
      </c>
      <c r="H29" s="166">
        <v>59126</v>
      </c>
    </row>
    <row r="30" spans="1:8" ht="14.25" customHeight="1">
      <c r="A30" s="145">
        <v>25</v>
      </c>
      <c r="B30" s="306" t="s">
        <v>56</v>
      </c>
      <c r="C30" s="166">
        <v>32494</v>
      </c>
      <c r="D30" s="166">
        <v>27349</v>
      </c>
      <c r="E30" s="166">
        <v>59843</v>
      </c>
      <c r="F30" s="308">
        <v>52927</v>
      </c>
      <c r="G30" s="308">
        <v>10697</v>
      </c>
      <c r="H30" s="166">
        <v>63624</v>
      </c>
    </row>
    <row r="31" spans="1:8" ht="14.25" customHeight="1">
      <c r="A31" s="145">
        <v>26</v>
      </c>
      <c r="B31" s="306" t="s">
        <v>57</v>
      </c>
      <c r="C31" s="308">
        <v>35168</v>
      </c>
      <c r="D31" s="166">
        <v>27342</v>
      </c>
      <c r="E31" s="308">
        <v>62510</v>
      </c>
      <c r="F31" s="166">
        <v>55081</v>
      </c>
      <c r="G31" s="308">
        <v>16900</v>
      </c>
      <c r="H31" s="166">
        <v>71981</v>
      </c>
    </row>
    <row r="32" spans="1:8" ht="14.25" customHeight="1">
      <c r="A32" s="145">
        <v>27</v>
      </c>
      <c r="B32" s="306" t="s">
        <v>58</v>
      </c>
      <c r="C32" s="308">
        <v>32900</v>
      </c>
      <c r="D32" s="166">
        <v>33906</v>
      </c>
      <c r="E32" s="308">
        <v>66806</v>
      </c>
      <c r="F32" s="166">
        <v>59005</v>
      </c>
      <c r="G32" s="308">
        <v>17103</v>
      </c>
      <c r="H32" s="166">
        <v>76108</v>
      </c>
    </row>
    <row r="33" spans="1:8" ht="14.25" customHeight="1">
      <c r="A33" s="145">
        <v>28</v>
      </c>
      <c r="B33" s="306" t="s">
        <v>59</v>
      </c>
      <c r="C33" s="308">
        <v>33858</v>
      </c>
      <c r="D33" s="308">
        <v>34493</v>
      </c>
      <c r="E33" s="308">
        <v>68351</v>
      </c>
      <c r="F33" s="166">
        <v>61308</v>
      </c>
      <c r="G33" s="308">
        <v>20589</v>
      </c>
      <c r="H33" s="308">
        <v>81897</v>
      </c>
    </row>
    <row r="34" spans="1:8" ht="14.25" customHeight="1">
      <c r="A34" s="145">
        <v>29</v>
      </c>
      <c r="B34" s="306" t="s">
        <v>60</v>
      </c>
      <c r="C34" s="308">
        <v>32722</v>
      </c>
      <c r="D34" s="166">
        <v>39808</v>
      </c>
      <c r="E34" s="308">
        <v>72530</v>
      </c>
      <c r="F34" s="166">
        <v>64544</v>
      </c>
      <c r="G34" s="308">
        <v>23052</v>
      </c>
      <c r="H34" s="308">
        <v>87596</v>
      </c>
    </row>
    <row r="35" spans="1:8" ht="14.25" customHeight="1">
      <c r="A35" s="145">
        <v>30</v>
      </c>
      <c r="B35" s="306" t="s">
        <v>61</v>
      </c>
      <c r="C35" s="308">
        <v>31949</v>
      </c>
      <c r="D35" s="308">
        <v>57805</v>
      </c>
      <c r="E35" s="308">
        <v>89754</v>
      </c>
      <c r="F35" s="308">
        <v>79411</v>
      </c>
      <c r="G35" s="308">
        <v>15862</v>
      </c>
      <c r="H35" s="308">
        <v>95273</v>
      </c>
    </row>
    <row r="36" spans="1:8" ht="14.25" customHeight="1">
      <c r="A36" s="145">
        <v>31</v>
      </c>
      <c r="B36" s="306" t="s">
        <v>112</v>
      </c>
      <c r="C36" s="308">
        <v>32426</v>
      </c>
      <c r="D36" s="308">
        <v>74097</v>
      </c>
      <c r="E36" s="308">
        <v>106523</v>
      </c>
      <c r="F36" s="308">
        <v>95614</v>
      </c>
      <c r="G36" s="308">
        <v>902</v>
      </c>
      <c r="H36" s="308">
        <v>96516</v>
      </c>
    </row>
    <row r="37" spans="1:8" s="323" customFormat="1" ht="14.25" customHeight="1">
      <c r="A37" s="145">
        <v>32</v>
      </c>
      <c r="B37" s="306" t="s">
        <v>63</v>
      </c>
      <c r="C37" s="308">
        <v>32032</v>
      </c>
      <c r="D37" s="163">
        <v>78706</v>
      </c>
      <c r="E37" s="163">
        <v>110738</v>
      </c>
      <c r="F37" s="163">
        <v>100004</v>
      </c>
      <c r="G37" s="322">
        <v>-3056</v>
      </c>
      <c r="H37" s="163">
        <v>96948</v>
      </c>
    </row>
    <row r="38" spans="1:8" s="323" customFormat="1" ht="14.25" customHeight="1">
      <c r="A38" s="145">
        <v>33</v>
      </c>
      <c r="B38" s="306" t="s">
        <v>64</v>
      </c>
      <c r="C38" s="308">
        <v>33044</v>
      </c>
      <c r="D38" s="163">
        <v>81989</v>
      </c>
      <c r="E38" s="163">
        <v>115033</v>
      </c>
      <c r="F38" s="163">
        <v>104140</v>
      </c>
      <c r="G38" s="322">
        <v>-3061</v>
      </c>
      <c r="H38" s="163">
        <v>101079</v>
      </c>
    </row>
    <row r="39" spans="1:8" s="323" customFormat="1" ht="14.25" customHeight="1">
      <c r="A39" s="145">
        <v>34</v>
      </c>
      <c r="B39" s="306" t="s">
        <v>65</v>
      </c>
      <c r="C39" s="308">
        <v>33373</v>
      </c>
      <c r="D39" s="163">
        <v>90434</v>
      </c>
      <c r="E39" s="163">
        <v>123807</v>
      </c>
      <c r="F39" s="163">
        <v>113463</v>
      </c>
      <c r="G39" s="152">
        <v>-6619</v>
      </c>
      <c r="H39" s="163">
        <v>106844</v>
      </c>
    </row>
    <row r="40" spans="1:8" s="323" customFormat="1" ht="14.25" customHeight="1">
      <c r="A40" s="145">
        <v>35</v>
      </c>
      <c r="B40" s="306" t="s">
        <v>66</v>
      </c>
      <c r="C40" s="308">
        <v>33981</v>
      </c>
      <c r="D40" s="163">
        <v>95861</v>
      </c>
      <c r="E40" s="163">
        <v>129842</v>
      </c>
      <c r="F40" s="163">
        <v>118579</v>
      </c>
      <c r="G40" s="152">
        <v>-9383</v>
      </c>
      <c r="H40" s="163">
        <v>109196</v>
      </c>
    </row>
    <row r="41" spans="1:8" s="323" customFormat="1" ht="14.25" customHeight="1">
      <c r="A41" s="145">
        <v>36</v>
      </c>
      <c r="B41" s="145" t="s">
        <v>67</v>
      </c>
      <c r="C41" s="308">
        <v>32190</v>
      </c>
      <c r="D41" s="163">
        <v>99409</v>
      </c>
      <c r="E41" s="163">
        <v>131599</v>
      </c>
      <c r="F41" s="163">
        <v>124405</v>
      </c>
      <c r="G41" s="152">
        <v>-10020</v>
      </c>
      <c r="H41" s="163">
        <v>114385</v>
      </c>
    </row>
    <row r="42" spans="1:8" s="323" customFormat="1" ht="14.25" customHeight="1">
      <c r="A42" s="145">
        <v>37</v>
      </c>
      <c r="B42" s="306" t="s">
        <v>68</v>
      </c>
      <c r="C42" s="308">
        <v>33988</v>
      </c>
      <c r="D42" s="163">
        <v>111502</v>
      </c>
      <c r="E42" s="163">
        <v>145490</v>
      </c>
      <c r="F42" s="163">
        <v>139748</v>
      </c>
      <c r="G42" s="152">
        <v>-15964</v>
      </c>
      <c r="H42" s="163">
        <v>123784</v>
      </c>
    </row>
    <row r="43" spans="1:8" ht="14.25" customHeight="1">
      <c r="A43" s="145">
        <v>38</v>
      </c>
      <c r="B43" s="306" t="s">
        <v>69</v>
      </c>
      <c r="C43" s="308">
        <v>34118</v>
      </c>
      <c r="D43" s="163">
        <v>121672</v>
      </c>
      <c r="E43" s="163">
        <v>155790</v>
      </c>
      <c r="F43" s="163">
        <v>149472</v>
      </c>
      <c r="G43" s="152">
        <v>-18317</v>
      </c>
      <c r="H43" s="163">
        <v>131155</v>
      </c>
    </row>
    <row r="44" spans="1:8" ht="14.25" customHeight="1">
      <c r="A44" s="145">
        <v>39</v>
      </c>
      <c r="B44" s="306" t="s">
        <v>70</v>
      </c>
      <c r="C44" s="324">
        <v>33508</v>
      </c>
      <c r="D44" s="325">
        <v>132775</v>
      </c>
      <c r="E44" s="325">
        <v>166283.5</v>
      </c>
      <c r="F44" s="325">
        <v>155147.70000000001</v>
      </c>
      <c r="G44" s="326">
        <v>-20358.400000000001</v>
      </c>
      <c r="H44" s="325">
        <v>134789.29999999999</v>
      </c>
    </row>
    <row r="45" spans="1:8" ht="14.25" customHeight="1">
      <c r="A45" s="145">
        <v>40</v>
      </c>
      <c r="B45" s="306" t="s">
        <v>71</v>
      </c>
      <c r="C45" s="324">
        <v>33690</v>
      </c>
      <c r="D45" s="325">
        <v>159259</v>
      </c>
      <c r="E45" s="325">
        <v>192948.8</v>
      </c>
      <c r="F45" s="325">
        <v>184610.2</v>
      </c>
      <c r="G45" s="326">
        <v>-36489.9</v>
      </c>
      <c r="H45" s="325">
        <v>148120.29999999999</v>
      </c>
    </row>
    <row r="46" spans="1:8" ht="14.25" customHeight="1">
      <c r="A46" s="145">
        <v>41</v>
      </c>
      <c r="B46" s="306" t="s">
        <v>72</v>
      </c>
      <c r="C46" s="324">
        <v>37683.699999999997</v>
      </c>
      <c r="D46" s="325">
        <v>163595</v>
      </c>
      <c r="E46" s="325">
        <v>201278.7</v>
      </c>
      <c r="F46" s="325">
        <v>194820.5</v>
      </c>
      <c r="G46" s="326">
        <v>-41697.699999999997</v>
      </c>
      <c r="H46" s="325">
        <v>153122.9</v>
      </c>
    </row>
    <row r="47" spans="1:8" ht="14.25" customHeight="1">
      <c r="A47" s="145">
        <v>42</v>
      </c>
      <c r="B47" s="306" t="s">
        <v>73</v>
      </c>
      <c r="C47" s="324">
        <v>38089.699999999997</v>
      </c>
      <c r="D47" s="325">
        <v>171729</v>
      </c>
      <c r="E47" s="325">
        <v>209818.7</v>
      </c>
      <c r="F47" s="325">
        <v>203201.9</v>
      </c>
      <c r="G47" s="326">
        <v>-44987.6</v>
      </c>
      <c r="H47" s="325">
        <v>158214.29999999999</v>
      </c>
    </row>
    <row r="48" spans="1:8" ht="14.25" customHeight="1">
      <c r="A48" s="145">
        <v>43</v>
      </c>
      <c r="B48" s="306" t="s">
        <v>74</v>
      </c>
      <c r="C48" s="324">
        <v>37862</v>
      </c>
      <c r="D48" s="325">
        <v>184795</v>
      </c>
      <c r="E48" s="325">
        <v>222657</v>
      </c>
      <c r="F48" s="325">
        <v>217736</v>
      </c>
      <c r="G48" s="326">
        <v>-47054</v>
      </c>
      <c r="H48" s="325">
        <v>170683</v>
      </c>
    </row>
    <row r="49" spans="1:8" ht="14.25" customHeight="1">
      <c r="A49" s="145">
        <v>44</v>
      </c>
      <c r="B49" s="306" t="s">
        <v>75</v>
      </c>
      <c r="C49" s="324">
        <v>37788.400000000001</v>
      </c>
      <c r="D49" s="325">
        <v>189238.2</v>
      </c>
      <c r="E49" s="325">
        <v>227026.6</v>
      </c>
      <c r="F49" s="325">
        <v>220756.3</v>
      </c>
      <c r="G49" s="326">
        <v>-51167</v>
      </c>
      <c r="H49" s="325">
        <v>169589</v>
      </c>
    </row>
    <row r="50" spans="1:8" ht="14.25" customHeight="1">
      <c r="A50" s="145">
        <v>45</v>
      </c>
      <c r="B50" s="306" t="s">
        <v>76</v>
      </c>
      <c r="C50" s="324">
        <v>37461</v>
      </c>
      <c r="D50" s="325">
        <v>189434.9</v>
      </c>
      <c r="E50" s="325">
        <v>226895.9</v>
      </c>
      <c r="F50" s="325">
        <v>221135.5</v>
      </c>
      <c r="G50" s="326">
        <v>-42630.7</v>
      </c>
      <c r="H50" s="325">
        <v>178504.8</v>
      </c>
    </row>
    <row r="51" spans="1:8" ht="14.25" customHeight="1">
      <c r="A51" s="145">
        <v>46</v>
      </c>
      <c r="B51" s="306" t="s">
        <v>77</v>
      </c>
      <c r="C51" s="324">
        <v>36942</v>
      </c>
      <c r="D51" s="325">
        <v>202850</v>
      </c>
      <c r="E51" s="325">
        <v>239792</v>
      </c>
      <c r="F51" s="325">
        <v>231923</v>
      </c>
      <c r="G51" s="326">
        <v>-31083</v>
      </c>
      <c r="H51" s="325">
        <v>200840</v>
      </c>
    </row>
    <row r="52" spans="1:8" ht="14.25" customHeight="1">
      <c r="A52" s="145">
        <v>47</v>
      </c>
      <c r="B52" s="306" t="s">
        <v>228</v>
      </c>
      <c r="C52" s="324">
        <v>36009</v>
      </c>
      <c r="D52" s="325">
        <v>213932</v>
      </c>
      <c r="E52" s="325">
        <v>249941</v>
      </c>
      <c r="F52" s="325">
        <v>243551</v>
      </c>
      <c r="G52" s="326">
        <v>-29226</v>
      </c>
      <c r="H52" s="325">
        <v>214325</v>
      </c>
    </row>
    <row r="53" spans="1:8" ht="14.25" customHeight="1">
      <c r="A53" s="145">
        <v>48</v>
      </c>
      <c r="B53" s="306" t="s">
        <v>224</v>
      </c>
      <c r="C53" s="324">
        <v>35684</v>
      </c>
      <c r="D53" s="325">
        <v>220434</v>
      </c>
      <c r="E53" s="325">
        <v>256118</v>
      </c>
      <c r="F53" s="325">
        <v>254405</v>
      </c>
      <c r="G53" s="326">
        <v>-30866</v>
      </c>
      <c r="H53" s="325">
        <v>223539</v>
      </c>
    </row>
    <row r="54" spans="1:8" ht="30.75" customHeight="1">
      <c r="A54" s="365" t="s">
        <v>559</v>
      </c>
      <c r="B54" s="365"/>
      <c r="C54" s="365"/>
      <c r="D54" s="365"/>
      <c r="E54" s="365"/>
      <c r="F54" s="365"/>
      <c r="G54" s="365"/>
      <c r="H54" s="365"/>
    </row>
    <row r="55" spans="1:8" ht="15">
      <c r="A55" s="32" t="s">
        <v>416</v>
      </c>
      <c r="B55" s="7"/>
    </row>
  </sheetData>
  <mergeCells count="8">
    <mergeCell ref="A54:H54"/>
    <mergeCell ref="A4:A5"/>
    <mergeCell ref="A1:H1"/>
    <mergeCell ref="G3:H3"/>
    <mergeCell ref="C4:E4"/>
    <mergeCell ref="F4:H4"/>
    <mergeCell ref="B4:B5"/>
    <mergeCell ref="A2:H2"/>
  </mergeCells>
  <printOptions horizontalCentered="1"/>
  <pageMargins left="0.74803149606299202" right="0.74803149606299202" top="0.47244094488188998" bottom="0.48" header="0.511811023622047" footer="0.15748031496063"/>
  <pageSetup paperSize="9" scale="87" fitToHeight="0"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tint="0.34998626667073579"/>
  </sheetPr>
  <dimension ref="A1:F62"/>
  <sheetViews>
    <sheetView view="pageBreakPreview" topLeftCell="A8" zoomScale="85" zoomScaleNormal="85" zoomScaleSheetLayoutView="85" workbookViewId="0">
      <selection activeCell="A8" sqref="A8:F8"/>
    </sheetView>
  </sheetViews>
  <sheetFormatPr defaultColWidth="9" defaultRowHeight="12.75"/>
  <cols>
    <col min="1" max="1" width="6.42578125" style="86" customWidth="1"/>
    <col min="2" max="2" width="16.42578125" style="317" customWidth="1"/>
    <col min="3" max="3" width="19.28515625" style="168" customWidth="1"/>
    <col min="4" max="4" width="18" style="168" customWidth="1"/>
    <col min="5" max="6" width="19" style="168" customWidth="1"/>
    <col min="7" max="16384" width="9" style="86"/>
  </cols>
  <sheetData>
    <row r="1" spans="1:6" ht="50.25" hidden="1" customHeight="1">
      <c r="A1" s="372" t="s">
        <v>113</v>
      </c>
      <c r="B1" s="372"/>
      <c r="C1" s="372"/>
      <c r="D1" s="372"/>
      <c r="E1" s="372"/>
      <c r="F1" s="372"/>
    </row>
    <row r="2" spans="1:6" ht="41.25" hidden="1" customHeight="1">
      <c r="A2" s="372" t="s">
        <v>205</v>
      </c>
      <c r="B2" s="372"/>
      <c r="C2" s="372"/>
      <c r="D2" s="372"/>
      <c r="E2" s="372"/>
      <c r="F2" s="372"/>
    </row>
    <row r="3" spans="1:6" ht="76.5" hidden="1" customHeight="1">
      <c r="A3" s="372" t="s">
        <v>114</v>
      </c>
      <c r="B3" s="372"/>
      <c r="C3" s="372"/>
      <c r="D3" s="372"/>
      <c r="E3" s="372"/>
      <c r="F3" s="372"/>
    </row>
    <row r="4" spans="1:6" ht="50.25" hidden="1" customHeight="1">
      <c r="A4" s="372" t="s">
        <v>115</v>
      </c>
      <c r="B4" s="372"/>
      <c r="C4" s="372"/>
      <c r="D4" s="372"/>
      <c r="E4" s="372"/>
      <c r="F4" s="372"/>
    </row>
    <row r="5" spans="1:6" ht="48" hidden="1" customHeight="1">
      <c r="A5" s="372" t="s">
        <v>116</v>
      </c>
      <c r="B5" s="372"/>
      <c r="C5" s="372"/>
      <c r="D5" s="372"/>
      <c r="E5" s="372"/>
      <c r="F5" s="372"/>
    </row>
    <row r="6" spans="1:6" ht="21" hidden="1" customHeight="1">
      <c r="A6" s="369" t="s">
        <v>117</v>
      </c>
      <c r="B6" s="369"/>
      <c r="C6" s="369"/>
      <c r="D6" s="369"/>
      <c r="E6" s="369"/>
      <c r="F6" s="369"/>
    </row>
    <row r="7" spans="1:6" ht="3.75" hidden="1" customHeight="1">
      <c r="A7" s="300"/>
      <c r="B7" s="300"/>
      <c r="C7" s="300"/>
      <c r="D7" s="300"/>
      <c r="E7" s="300"/>
      <c r="F7" s="300"/>
    </row>
    <row r="8" spans="1:6" ht="23.25" customHeight="1">
      <c r="A8" s="370" t="s">
        <v>217</v>
      </c>
      <c r="B8" s="370"/>
      <c r="C8" s="370"/>
      <c r="D8" s="370"/>
      <c r="E8" s="370"/>
      <c r="F8" s="370"/>
    </row>
    <row r="9" spans="1:6" ht="23.25" customHeight="1">
      <c r="A9" s="367" t="s">
        <v>294</v>
      </c>
      <c r="B9" s="367"/>
      <c r="C9" s="367"/>
      <c r="D9" s="367"/>
      <c r="E9" s="367"/>
      <c r="F9" s="367"/>
    </row>
    <row r="10" spans="1:6" ht="12" customHeight="1">
      <c r="A10" s="301"/>
      <c r="B10" s="302"/>
      <c r="C10" s="303"/>
      <c r="D10" s="303"/>
      <c r="E10" s="371" t="s">
        <v>371</v>
      </c>
      <c r="F10" s="371"/>
    </row>
    <row r="11" spans="1:6" s="305" customFormat="1" ht="31.5" customHeight="1">
      <c r="A11" s="72" t="s">
        <v>47</v>
      </c>
      <c r="B11" s="304" t="s">
        <v>392</v>
      </c>
      <c r="C11" s="304" t="s">
        <v>295</v>
      </c>
      <c r="D11" s="72" t="s">
        <v>593</v>
      </c>
      <c r="E11" s="72" t="s">
        <v>393</v>
      </c>
      <c r="F11" s="72" t="s">
        <v>296</v>
      </c>
    </row>
    <row r="12" spans="1:6" s="309" customFormat="1" ht="15">
      <c r="A12" s="306">
        <v>1</v>
      </c>
      <c r="B12" s="307" t="s">
        <v>93</v>
      </c>
      <c r="C12" s="308">
        <v>1445</v>
      </c>
      <c r="D12" s="308">
        <v>36</v>
      </c>
      <c r="E12" s="308">
        <v>744</v>
      </c>
      <c r="F12" s="308">
        <v>667</v>
      </c>
    </row>
    <row r="13" spans="1:6" s="140" customFormat="1" ht="15">
      <c r="A13" s="306">
        <v>2</v>
      </c>
      <c r="B13" s="307" t="s">
        <v>94</v>
      </c>
      <c r="C13" s="308">
        <v>1535</v>
      </c>
      <c r="D13" s="308">
        <v>49</v>
      </c>
      <c r="E13" s="308">
        <v>768</v>
      </c>
      <c r="F13" s="308">
        <v>718</v>
      </c>
    </row>
    <row r="14" spans="1:6" s="140" customFormat="1" ht="15">
      <c r="A14" s="306">
        <v>3</v>
      </c>
      <c r="B14" s="307" t="s">
        <v>95</v>
      </c>
      <c r="C14" s="308">
        <v>1565</v>
      </c>
      <c r="D14" s="308">
        <v>141</v>
      </c>
      <c r="E14" s="308">
        <v>653</v>
      </c>
      <c r="F14" s="308">
        <v>771</v>
      </c>
    </row>
    <row r="15" spans="1:6" s="140" customFormat="1" ht="15">
      <c r="A15" s="306">
        <v>4</v>
      </c>
      <c r="B15" s="307" t="s">
        <v>96</v>
      </c>
      <c r="C15" s="308">
        <v>1713</v>
      </c>
      <c r="D15" s="308">
        <v>115</v>
      </c>
      <c r="E15" s="308">
        <v>836</v>
      </c>
      <c r="F15" s="308">
        <v>762</v>
      </c>
    </row>
    <row r="16" spans="1:6" s="140" customFormat="1" ht="15">
      <c r="A16" s="306">
        <v>5</v>
      </c>
      <c r="B16" s="307" t="s">
        <v>97</v>
      </c>
      <c r="C16" s="308">
        <v>2041</v>
      </c>
      <c r="D16" s="308">
        <v>139</v>
      </c>
      <c r="E16" s="308">
        <v>951</v>
      </c>
      <c r="F16" s="308">
        <v>951</v>
      </c>
    </row>
    <row r="17" spans="1:6" s="140" customFormat="1" ht="15">
      <c r="A17" s="306">
        <v>6</v>
      </c>
      <c r="B17" s="307" t="s">
        <v>98</v>
      </c>
      <c r="C17" s="308">
        <v>2368</v>
      </c>
      <c r="D17" s="308">
        <v>160</v>
      </c>
      <c r="E17" s="308">
        <v>1084</v>
      </c>
      <c r="F17" s="308">
        <v>1124</v>
      </c>
    </row>
    <row r="18" spans="1:6" s="140" customFormat="1" ht="15">
      <c r="A18" s="306">
        <v>7</v>
      </c>
      <c r="B18" s="307" t="s">
        <v>99</v>
      </c>
      <c r="C18" s="308">
        <v>2428</v>
      </c>
      <c r="D18" s="308">
        <v>190</v>
      </c>
      <c r="E18" s="308">
        <v>857</v>
      </c>
      <c r="F18" s="308">
        <v>1381</v>
      </c>
    </row>
    <row r="19" spans="1:6" s="140" customFormat="1" ht="15">
      <c r="A19" s="306">
        <v>8</v>
      </c>
      <c r="B19" s="307" t="s">
        <v>100</v>
      </c>
      <c r="C19" s="308">
        <v>2839</v>
      </c>
      <c r="D19" s="308">
        <v>184</v>
      </c>
      <c r="E19" s="308">
        <v>1191</v>
      </c>
      <c r="F19" s="308">
        <v>1464</v>
      </c>
    </row>
    <row r="20" spans="1:6" s="140" customFormat="1" ht="15">
      <c r="A20" s="306">
        <v>9</v>
      </c>
      <c r="B20" s="307" t="s">
        <v>101</v>
      </c>
      <c r="C20" s="308">
        <v>2812</v>
      </c>
      <c r="D20" s="308">
        <v>148</v>
      </c>
      <c r="E20" s="308">
        <v>953</v>
      </c>
      <c r="F20" s="308">
        <v>1711</v>
      </c>
    </row>
    <row r="21" spans="1:6" s="140" customFormat="1" ht="15">
      <c r="A21" s="306">
        <v>10</v>
      </c>
      <c r="B21" s="307" t="s">
        <v>102</v>
      </c>
      <c r="C21" s="308">
        <v>2767</v>
      </c>
      <c r="D21" s="308">
        <v>127</v>
      </c>
      <c r="E21" s="308">
        <v>964</v>
      </c>
      <c r="F21" s="308">
        <v>1676</v>
      </c>
    </row>
    <row r="22" spans="1:6" s="140" customFormat="1" ht="15">
      <c r="A22" s="306">
        <v>11</v>
      </c>
      <c r="B22" s="307" t="s">
        <v>49</v>
      </c>
      <c r="C22" s="308">
        <v>2358</v>
      </c>
      <c r="D22" s="308">
        <v>43</v>
      </c>
      <c r="E22" s="308">
        <v>793</v>
      </c>
      <c r="F22" s="308">
        <v>1522</v>
      </c>
    </row>
    <row r="23" spans="1:6" s="140" customFormat="1" ht="15">
      <c r="A23" s="306">
        <v>12</v>
      </c>
      <c r="B23" s="307" t="s">
        <v>103</v>
      </c>
      <c r="C23" s="308">
        <v>3851</v>
      </c>
      <c r="D23" s="308">
        <v>110</v>
      </c>
      <c r="E23" s="308">
        <v>1519</v>
      </c>
      <c r="F23" s="308">
        <v>2222</v>
      </c>
    </row>
    <row r="24" spans="1:6" s="140" customFormat="1" ht="15">
      <c r="A24" s="306">
        <v>13</v>
      </c>
      <c r="B24" s="307" t="s">
        <v>104</v>
      </c>
      <c r="C24" s="308">
        <v>4936</v>
      </c>
      <c r="D24" s="308">
        <v>91</v>
      </c>
      <c r="E24" s="308">
        <v>1888</v>
      </c>
      <c r="F24" s="308">
        <v>2957</v>
      </c>
    </row>
    <row r="25" spans="1:6" s="140" customFormat="1" ht="15">
      <c r="A25" s="306">
        <v>14</v>
      </c>
      <c r="B25" s="307" t="s">
        <v>105</v>
      </c>
      <c r="C25" s="308">
        <v>5961</v>
      </c>
      <c r="D25" s="308">
        <v>45</v>
      </c>
      <c r="E25" s="308">
        <v>2515</v>
      </c>
      <c r="F25" s="308">
        <v>3401</v>
      </c>
    </row>
    <row r="26" spans="1:6" s="140" customFormat="1" ht="15">
      <c r="A26" s="306">
        <v>15</v>
      </c>
      <c r="B26" s="307" t="s">
        <v>106</v>
      </c>
      <c r="C26" s="308">
        <v>7241</v>
      </c>
      <c r="D26" s="308">
        <v>48</v>
      </c>
      <c r="E26" s="308">
        <v>3052</v>
      </c>
      <c r="F26" s="308">
        <v>4141</v>
      </c>
    </row>
    <row r="27" spans="1:6" s="140" customFormat="1" ht="15">
      <c r="A27" s="306">
        <v>16</v>
      </c>
      <c r="B27" s="307" t="s">
        <v>51</v>
      </c>
      <c r="C27" s="308">
        <v>8134</v>
      </c>
      <c r="D27" s="308">
        <v>66</v>
      </c>
      <c r="E27" s="308">
        <v>3118</v>
      </c>
      <c r="F27" s="308">
        <v>4950</v>
      </c>
    </row>
    <row r="28" spans="1:6" s="140" customFormat="1" ht="15">
      <c r="A28" s="306">
        <v>17</v>
      </c>
      <c r="B28" s="307" t="s">
        <v>107</v>
      </c>
      <c r="C28" s="308">
        <v>9853</v>
      </c>
      <c r="D28" s="308">
        <v>63</v>
      </c>
      <c r="E28" s="308">
        <v>2715</v>
      </c>
      <c r="F28" s="308">
        <v>7075</v>
      </c>
    </row>
    <row r="29" spans="1:6" s="140" customFormat="1" ht="15">
      <c r="A29" s="306">
        <v>18</v>
      </c>
      <c r="B29" s="307" t="s">
        <v>108</v>
      </c>
      <c r="C29" s="308">
        <v>11467</v>
      </c>
      <c r="D29" s="308">
        <v>54</v>
      </c>
      <c r="E29" s="308">
        <v>3445</v>
      </c>
      <c r="F29" s="308">
        <v>7968</v>
      </c>
    </row>
    <row r="30" spans="1:6" s="140" customFormat="1" ht="15">
      <c r="A30" s="306">
        <v>19</v>
      </c>
      <c r="B30" s="307" t="s">
        <v>109</v>
      </c>
      <c r="C30" s="308">
        <v>13217</v>
      </c>
      <c r="D30" s="308">
        <v>84</v>
      </c>
      <c r="E30" s="308">
        <v>3883</v>
      </c>
      <c r="F30" s="308">
        <v>9250</v>
      </c>
    </row>
    <row r="31" spans="1:6" s="140" customFormat="1" ht="15">
      <c r="A31" s="306">
        <v>20</v>
      </c>
      <c r="B31" s="307" t="s">
        <v>110</v>
      </c>
      <c r="C31" s="308">
        <v>16988</v>
      </c>
      <c r="D31" s="308">
        <v>96</v>
      </c>
      <c r="E31" s="308">
        <v>5720</v>
      </c>
      <c r="F31" s="308">
        <v>11172</v>
      </c>
    </row>
    <row r="32" spans="1:6" s="140" customFormat="1" ht="15">
      <c r="A32" s="306">
        <v>21</v>
      </c>
      <c r="B32" s="307" t="s">
        <v>52</v>
      </c>
      <c r="C32" s="308">
        <v>17998</v>
      </c>
      <c r="D32" s="308">
        <v>102</v>
      </c>
      <c r="E32" s="308">
        <v>5131</v>
      </c>
      <c r="F32" s="308">
        <v>12765</v>
      </c>
    </row>
    <row r="33" spans="1:6" s="140" customFormat="1" ht="15">
      <c r="A33" s="306">
        <v>22</v>
      </c>
      <c r="B33" s="307" t="s">
        <v>53</v>
      </c>
      <c r="C33" s="308">
        <v>18644</v>
      </c>
      <c r="D33" s="308">
        <v>132</v>
      </c>
      <c r="E33" s="308">
        <v>4072</v>
      </c>
      <c r="F33" s="308">
        <v>14410</v>
      </c>
    </row>
    <row r="34" spans="1:6" s="140" customFormat="1" ht="15">
      <c r="A34" s="306">
        <v>23</v>
      </c>
      <c r="B34" s="307" t="s">
        <v>54</v>
      </c>
      <c r="C34" s="308">
        <v>18061</v>
      </c>
      <c r="D34" s="308">
        <v>90</v>
      </c>
      <c r="E34" s="308">
        <v>1854</v>
      </c>
      <c r="F34" s="308">
        <v>16117</v>
      </c>
    </row>
    <row r="35" spans="1:6" s="140" customFormat="1" ht="15">
      <c r="A35" s="306">
        <v>24</v>
      </c>
      <c r="B35" s="307" t="s">
        <v>55</v>
      </c>
      <c r="C35" s="308">
        <v>18336</v>
      </c>
      <c r="D35" s="308">
        <v>71</v>
      </c>
      <c r="E35" s="308">
        <v>1924</v>
      </c>
      <c r="F35" s="308">
        <v>16341</v>
      </c>
    </row>
    <row r="36" spans="1:6" s="140" customFormat="1" ht="15">
      <c r="A36" s="306">
        <v>25</v>
      </c>
      <c r="B36" s="307" t="s">
        <v>56</v>
      </c>
      <c r="C36" s="308">
        <v>19468</v>
      </c>
      <c r="D36" s="308">
        <v>23</v>
      </c>
      <c r="E36" s="308">
        <v>2108</v>
      </c>
      <c r="F36" s="308">
        <v>17337</v>
      </c>
    </row>
    <row r="37" spans="1:6" s="140" customFormat="1" ht="15">
      <c r="A37" s="306">
        <v>26</v>
      </c>
      <c r="B37" s="307" t="s">
        <v>57</v>
      </c>
      <c r="C37" s="308">
        <v>22642</v>
      </c>
      <c r="D37" s="308">
        <v>0</v>
      </c>
      <c r="E37" s="308">
        <v>1710</v>
      </c>
      <c r="F37" s="308">
        <v>20932</v>
      </c>
    </row>
    <row r="38" spans="1:6" s="140" customFormat="1" ht="15">
      <c r="A38" s="306">
        <v>27</v>
      </c>
      <c r="B38" s="307" t="s">
        <v>58</v>
      </c>
      <c r="C38" s="308">
        <v>23256</v>
      </c>
      <c r="D38" s="308">
        <v>0</v>
      </c>
      <c r="E38" s="308">
        <v>1932</v>
      </c>
      <c r="F38" s="308">
        <v>21354</v>
      </c>
    </row>
    <row r="39" spans="1:6" s="310" customFormat="1" ht="15">
      <c r="A39" s="306">
        <v>28</v>
      </c>
      <c r="B39" s="307" t="s">
        <v>59</v>
      </c>
      <c r="C39" s="308">
        <v>26401</v>
      </c>
      <c r="D39" s="308">
        <v>0</v>
      </c>
      <c r="E39" s="308">
        <v>1856</v>
      </c>
      <c r="F39" s="308">
        <v>24545</v>
      </c>
    </row>
    <row r="40" spans="1:6" s="310" customFormat="1" ht="15">
      <c r="A40" s="306">
        <v>29</v>
      </c>
      <c r="B40" s="307" t="s">
        <v>60</v>
      </c>
      <c r="C40" s="308">
        <v>27428</v>
      </c>
      <c r="D40" s="308">
        <v>0</v>
      </c>
      <c r="E40" s="308">
        <v>1722</v>
      </c>
      <c r="F40" s="308">
        <v>25706</v>
      </c>
    </row>
    <row r="41" spans="1:6" s="310" customFormat="1" ht="15">
      <c r="A41" s="306">
        <v>30</v>
      </c>
      <c r="B41" s="307" t="s">
        <v>118</v>
      </c>
      <c r="C41" s="308">
        <v>28446</v>
      </c>
      <c r="D41" s="308">
        <v>0</v>
      </c>
      <c r="E41" s="308">
        <v>1561</v>
      </c>
      <c r="F41" s="308">
        <v>26886</v>
      </c>
    </row>
    <row r="42" spans="1:6" s="310" customFormat="1" ht="15">
      <c r="A42" s="145">
        <v>31</v>
      </c>
      <c r="B42" s="307" t="s">
        <v>112</v>
      </c>
      <c r="C42" s="308">
        <v>29477</v>
      </c>
      <c r="D42" s="308">
        <v>0</v>
      </c>
      <c r="E42" s="308">
        <v>1617</v>
      </c>
      <c r="F42" s="308">
        <v>27860</v>
      </c>
    </row>
    <row r="43" spans="1:6" s="310" customFormat="1" ht="15">
      <c r="A43" s="306">
        <v>32</v>
      </c>
      <c r="B43" s="307" t="s">
        <v>63</v>
      </c>
      <c r="C43" s="308">
        <v>29714</v>
      </c>
      <c r="D43" s="308">
        <v>0</v>
      </c>
      <c r="E43" s="308">
        <v>1677</v>
      </c>
      <c r="F43" s="152">
        <v>28037</v>
      </c>
    </row>
    <row r="44" spans="1:6" s="310" customFormat="1" ht="15">
      <c r="A44" s="306">
        <v>33</v>
      </c>
      <c r="B44" s="307" t="s">
        <v>64</v>
      </c>
      <c r="C44" s="308">
        <v>31389</v>
      </c>
      <c r="D44" s="308">
        <v>0</v>
      </c>
      <c r="E44" s="308">
        <v>1426</v>
      </c>
      <c r="F44" s="152">
        <v>29963</v>
      </c>
    </row>
    <row r="45" spans="1:6" s="309" customFormat="1" ht="15">
      <c r="A45" s="306">
        <v>34</v>
      </c>
      <c r="B45" s="307" t="s">
        <v>65</v>
      </c>
      <c r="C45" s="308">
        <v>31962</v>
      </c>
      <c r="D45" s="308">
        <v>0</v>
      </c>
      <c r="E45" s="308">
        <v>1056</v>
      </c>
      <c r="F45" s="152">
        <v>30906</v>
      </c>
    </row>
    <row r="46" spans="1:6" s="309" customFormat="1" ht="15">
      <c r="A46" s="306">
        <v>35</v>
      </c>
      <c r="B46" s="307" t="s">
        <v>66</v>
      </c>
      <c r="C46" s="308">
        <v>31763</v>
      </c>
      <c r="D46" s="308">
        <v>0</v>
      </c>
      <c r="E46" s="308">
        <v>988</v>
      </c>
      <c r="F46" s="152">
        <v>30775</v>
      </c>
    </row>
    <row r="47" spans="1:6" s="140" customFormat="1" ht="15">
      <c r="A47" s="145">
        <v>36</v>
      </c>
      <c r="B47" s="311" t="s">
        <v>67</v>
      </c>
      <c r="C47" s="308">
        <v>32202</v>
      </c>
      <c r="D47" s="308">
        <v>4467</v>
      </c>
      <c r="E47" s="308">
        <v>877</v>
      </c>
      <c r="F47" s="152">
        <v>26858</v>
      </c>
    </row>
    <row r="48" spans="1:6" s="140" customFormat="1" ht="15">
      <c r="A48" s="145">
        <v>37</v>
      </c>
      <c r="B48" s="307" t="s">
        <v>68</v>
      </c>
      <c r="C48" s="152">
        <v>31747</v>
      </c>
      <c r="D48" s="152">
        <v>4372</v>
      </c>
      <c r="E48" s="152">
        <v>956</v>
      </c>
      <c r="F48" s="152">
        <v>26419</v>
      </c>
    </row>
    <row r="49" spans="1:6" s="140" customFormat="1" ht="15">
      <c r="A49" s="145">
        <v>38</v>
      </c>
      <c r="B49" s="311" t="s">
        <v>119</v>
      </c>
      <c r="C49" s="152">
        <v>32417</v>
      </c>
      <c r="D49" s="152">
        <v>4499</v>
      </c>
      <c r="E49" s="152">
        <v>938</v>
      </c>
      <c r="F49" s="152">
        <v>26981</v>
      </c>
    </row>
    <row r="50" spans="1:6" s="140" customFormat="1" ht="15">
      <c r="A50" s="145">
        <v>39</v>
      </c>
      <c r="B50" s="311" t="s">
        <v>70</v>
      </c>
      <c r="C50" s="152">
        <v>32845</v>
      </c>
      <c r="D50" s="152">
        <v>4680</v>
      </c>
      <c r="E50" s="152">
        <v>1099</v>
      </c>
      <c r="F50" s="152">
        <v>27066</v>
      </c>
    </row>
    <row r="51" spans="1:6" s="140" customFormat="1" ht="15">
      <c r="A51" s="145">
        <v>40</v>
      </c>
      <c r="B51" s="311" t="s">
        <v>71</v>
      </c>
      <c r="C51" s="152">
        <v>47496</v>
      </c>
      <c r="D51" s="152">
        <v>5661</v>
      </c>
      <c r="E51" s="152">
        <v>975</v>
      </c>
      <c r="F51" s="152">
        <v>40874</v>
      </c>
    </row>
    <row r="52" spans="1:6" s="140" customFormat="1" ht="15">
      <c r="A52" s="145">
        <v>41</v>
      </c>
      <c r="B52" s="311" t="s">
        <v>72</v>
      </c>
      <c r="C52" s="152">
        <v>52219</v>
      </c>
      <c r="D52" s="152">
        <v>5214</v>
      </c>
      <c r="E52" s="152">
        <v>968</v>
      </c>
      <c r="F52" s="152">
        <v>46040</v>
      </c>
    </row>
    <row r="53" spans="1:6" s="140" customFormat="1" ht="15">
      <c r="A53" s="145">
        <v>42</v>
      </c>
      <c r="B53" s="311" t="s">
        <v>73</v>
      </c>
      <c r="C53" s="152">
        <v>47559</v>
      </c>
      <c r="D53" s="152">
        <f>5284+29</f>
        <v>5313</v>
      </c>
      <c r="E53" s="152">
        <v>1077</v>
      </c>
      <c r="F53" s="152">
        <v>41170</v>
      </c>
    </row>
    <row r="54" spans="1:6" s="140" customFormat="1" ht="15">
      <c r="A54" s="145">
        <v>43</v>
      </c>
      <c r="B54" s="311" t="s">
        <v>74</v>
      </c>
      <c r="C54" s="152">
        <v>40679</v>
      </c>
      <c r="D54" s="152">
        <f>5402+26</f>
        <v>5428</v>
      </c>
      <c r="E54" s="152">
        <v>903</v>
      </c>
      <c r="F54" s="152">
        <v>34348</v>
      </c>
    </row>
    <row r="55" spans="1:6" s="140" customFormat="1" ht="15">
      <c r="A55" s="145">
        <v>44</v>
      </c>
      <c r="B55" s="311" t="s">
        <v>75</v>
      </c>
      <c r="C55" s="152">
        <v>35407</v>
      </c>
      <c r="D55" s="152">
        <f>5587+67</f>
        <v>5654</v>
      </c>
      <c r="E55" s="152">
        <v>769</v>
      </c>
      <c r="F55" s="152">
        <v>28984</v>
      </c>
    </row>
    <row r="56" spans="1:6" s="140" customFormat="1" ht="15">
      <c r="A56" s="145">
        <v>45</v>
      </c>
      <c r="B56" s="311" t="s">
        <v>76</v>
      </c>
      <c r="C56" s="152">
        <v>33657</v>
      </c>
      <c r="D56" s="152">
        <f>5909+101</f>
        <v>6010</v>
      </c>
      <c r="E56" s="152">
        <v>867</v>
      </c>
      <c r="F56" s="152">
        <v>26780</v>
      </c>
    </row>
    <row r="57" spans="1:6" s="140" customFormat="1" ht="15">
      <c r="A57" s="312">
        <v>46</v>
      </c>
      <c r="B57" s="313" t="s">
        <v>77</v>
      </c>
      <c r="C57" s="314">
        <v>32249</v>
      </c>
      <c r="D57" s="314">
        <f>5828+117</f>
        <v>5945</v>
      </c>
      <c r="E57" s="314">
        <v>1007</v>
      </c>
      <c r="F57" s="314">
        <v>25297</v>
      </c>
    </row>
    <row r="58" spans="1:6" s="140" customFormat="1" ht="15">
      <c r="A58" s="312">
        <v>47</v>
      </c>
      <c r="B58" s="313" t="s">
        <v>228</v>
      </c>
      <c r="C58" s="314">
        <v>31897</v>
      </c>
      <c r="D58" s="314">
        <f>5857+72</f>
        <v>5929</v>
      </c>
      <c r="E58" s="314">
        <v>976</v>
      </c>
      <c r="F58" s="314">
        <v>24992</v>
      </c>
    </row>
    <row r="59" spans="1:6" s="140" customFormat="1" ht="15">
      <c r="A59" s="312">
        <v>48</v>
      </c>
      <c r="B59" s="313" t="s">
        <v>226</v>
      </c>
      <c r="C59" s="314">
        <v>32649</v>
      </c>
      <c r="D59" s="314">
        <v>5902</v>
      </c>
      <c r="E59" s="314">
        <v>824</v>
      </c>
      <c r="F59" s="314">
        <v>25923</v>
      </c>
    </row>
    <row r="60" spans="1:6" ht="15">
      <c r="A60" s="140" t="s">
        <v>297</v>
      </c>
      <c r="B60" s="315"/>
      <c r="C60" s="316"/>
    </row>
    <row r="61" spans="1:6" ht="20.25" customHeight="1">
      <c r="A61" s="310" t="s">
        <v>120</v>
      </c>
      <c r="B61" s="315"/>
      <c r="C61" s="316"/>
    </row>
    <row r="62" spans="1:6" ht="15">
      <c r="A62" s="32" t="s">
        <v>416</v>
      </c>
      <c r="B62" s="7"/>
      <c r="D62" s="315" t="s">
        <v>207</v>
      </c>
    </row>
  </sheetData>
  <mergeCells count="9">
    <mergeCell ref="A6:F6"/>
    <mergeCell ref="A8:F8"/>
    <mergeCell ref="E10:F10"/>
    <mergeCell ref="A9:F9"/>
    <mergeCell ref="A1:F1"/>
    <mergeCell ref="A2:F2"/>
    <mergeCell ref="A3:F3"/>
    <mergeCell ref="A4:F4"/>
    <mergeCell ref="A5:F5"/>
  </mergeCells>
  <printOptions horizontalCentered="1"/>
  <pageMargins left="0.74803149606299202" right="0.74803149606299202" top="0.62992125984252001" bottom="0.98425196850393704" header="0.70866141732283505" footer="0.511811023622047"/>
  <pageSetup paperSize="9" scale="83" firstPageNumber="99" orientation="portrait" useFirstPageNumber="1" r:id="rId1"/>
  <headerFooter scaleWithDoc="0" alignWithMargins="0">
    <evenFooter>&amp;C100</evenFooter>
    <firstFooter>&amp;C99</first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4"/>
  <sheetViews>
    <sheetView view="pageBreakPreview" zoomScaleSheetLayoutView="100" workbookViewId="0">
      <selection activeCell="W16" sqref="W16"/>
    </sheetView>
  </sheetViews>
  <sheetFormatPr defaultColWidth="9" defaultRowHeight="15"/>
  <cols>
    <col min="1" max="1" width="9" style="7"/>
    <col min="2" max="2" width="22.7109375" style="7" customWidth="1"/>
    <col min="3" max="3" width="15" style="7" customWidth="1"/>
    <col min="4" max="4" width="10.5703125" style="7" customWidth="1"/>
    <col min="5" max="5" width="11.85546875" style="7" customWidth="1"/>
    <col min="6" max="6" width="10" style="7" customWidth="1"/>
    <col min="7" max="7" width="13" style="7" customWidth="1"/>
    <col min="8" max="8" width="13.42578125" style="7" hidden="1" customWidth="1"/>
    <col min="9" max="9" width="20.5703125" style="7" customWidth="1"/>
    <col min="10" max="16384" width="9" style="7"/>
  </cols>
  <sheetData>
    <row r="1" spans="1:9" ht="22.5" customHeight="1">
      <c r="A1" s="346" t="s">
        <v>411</v>
      </c>
      <c r="B1" s="346"/>
      <c r="C1" s="346"/>
      <c r="D1" s="346"/>
      <c r="E1" s="346"/>
      <c r="F1" s="346"/>
      <c r="G1" s="346"/>
      <c r="H1" s="346"/>
      <c r="I1" s="346"/>
    </row>
    <row r="2" spans="1:9" ht="20.25" customHeight="1">
      <c r="A2" s="357" t="s">
        <v>372</v>
      </c>
      <c r="B2" s="357"/>
      <c r="C2" s="357"/>
      <c r="D2" s="357"/>
      <c r="E2" s="357"/>
      <c r="F2" s="357"/>
      <c r="G2" s="357"/>
      <c r="H2" s="357"/>
      <c r="I2" s="357"/>
    </row>
    <row r="3" spans="1:9" ht="15.75" customHeight="1">
      <c r="A3" s="226"/>
      <c r="B3" s="280"/>
      <c r="C3" s="280"/>
      <c r="D3" s="280"/>
      <c r="E3" s="375" t="s">
        <v>298</v>
      </c>
      <c r="F3" s="375"/>
      <c r="G3" s="375"/>
      <c r="H3" s="375"/>
      <c r="I3" s="375"/>
    </row>
    <row r="4" spans="1:9" s="53" customFormat="1" ht="27.75" customHeight="1">
      <c r="A4" s="377" t="s">
        <v>303</v>
      </c>
      <c r="B4" s="379" t="s">
        <v>121</v>
      </c>
      <c r="C4" s="376" t="s">
        <v>394</v>
      </c>
      <c r="D4" s="376"/>
      <c r="E4" s="376"/>
      <c r="F4" s="376"/>
      <c r="G4" s="376"/>
      <c r="H4" s="225" t="s">
        <v>122</v>
      </c>
      <c r="I4" s="373" t="s">
        <v>516</v>
      </c>
    </row>
    <row r="5" spans="1:9" s="53" customFormat="1" ht="84" customHeight="1">
      <c r="A5" s="378"/>
      <c r="B5" s="380"/>
      <c r="C5" s="281" t="s">
        <v>412</v>
      </c>
      <c r="D5" s="281" t="s">
        <v>300</v>
      </c>
      <c r="E5" s="281" t="s">
        <v>299</v>
      </c>
      <c r="F5" s="281" t="s">
        <v>301</v>
      </c>
      <c r="G5" s="281" t="s">
        <v>302</v>
      </c>
      <c r="H5" s="282" t="s">
        <v>123</v>
      </c>
      <c r="I5" s="374"/>
    </row>
    <row r="6" spans="1:9">
      <c r="A6" s="283">
        <v>1</v>
      </c>
      <c r="B6" s="200" t="s">
        <v>37</v>
      </c>
      <c r="C6" s="284">
        <v>51360</v>
      </c>
      <c r="D6" s="284">
        <v>22972</v>
      </c>
      <c r="E6" s="284">
        <v>7812</v>
      </c>
      <c r="F6" s="284">
        <v>19526</v>
      </c>
      <c r="G6" s="285">
        <v>3785.5949999999998</v>
      </c>
      <c r="H6" s="205">
        <v>100</v>
      </c>
      <c r="I6" s="200" t="s">
        <v>421</v>
      </c>
    </row>
    <row r="7" spans="1:9" ht="15.6" customHeight="1">
      <c r="A7" s="283">
        <v>2</v>
      </c>
      <c r="B7" s="203" t="s">
        <v>43</v>
      </c>
      <c r="C7" s="284">
        <v>14433</v>
      </c>
      <c r="D7" s="284">
        <v>18945</v>
      </c>
      <c r="E7" s="284">
        <v>1671</v>
      </c>
      <c r="F7" s="284">
        <v>22</v>
      </c>
      <c r="G7" s="285">
        <v>650</v>
      </c>
      <c r="H7" s="205">
        <v>25</v>
      </c>
      <c r="I7" s="203" t="s">
        <v>422</v>
      </c>
    </row>
    <row r="8" spans="1:9">
      <c r="A8" s="283">
        <v>3</v>
      </c>
      <c r="B8" s="203" t="s">
        <v>22</v>
      </c>
      <c r="C8" s="284">
        <v>13379</v>
      </c>
      <c r="D8" s="284">
        <v>6926</v>
      </c>
      <c r="E8" s="284">
        <v>318</v>
      </c>
      <c r="F8" s="284">
        <v>45</v>
      </c>
      <c r="G8" s="285">
        <v>1605</v>
      </c>
      <c r="H8" s="205">
        <v>0</v>
      </c>
      <c r="I8" s="203" t="s">
        <v>423</v>
      </c>
    </row>
    <row r="9" spans="1:9">
      <c r="A9" s="283">
        <v>4</v>
      </c>
      <c r="B9" s="203" t="s">
        <v>17</v>
      </c>
      <c r="C9" s="284">
        <v>210391</v>
      </c>
      <c r="D9" s="284">
        <v>12303</v>
      </c>
      <c r="E9" s="284">
        <v>955</v>
      </c>
      <c r="F9" s="284">
        <v>1882</v>
      </c>
      <c r="G9" s="285">
        <v>4168.6000000000004</v>
      </c>
      <c r="H9" s="205">
        <v>0</v>
      </c>
      <c r="I9" s="203" t="s">
        <v>424</v>
      </c>
    </row>
    <row r="10" spans="1:9">
      <c r="A10" s="283">
        <v>5</v>
      </c>
      <c r="B10" s="203" t="s">
        <v>7</v>
      </c>
      <c r="C10" s="284">
        <v>3311</v>
      </c>
      <c r="D10" s="284">
        <v>7754</v>
      </c>
      <c r="E10" s="284">
        <v>2042</v>
      </c>
      <c r="F10" s="284">
        <v>26673</v>
      </c>
      <c r="G10" s="285">
        <v>28660</v>
      </c>
      <c r="H10" s="205">
        <v>0</v>
      </c>
      <c r="I10" s="203" t="s">
        <v>425</v>
      </c>
    </row>
    <row r="11" spans="1:9">
      <c r="A11" s="283">
        <v>6</v>
      </c>
      <c r="B11" s="203" t="s">
        <v>29</v>
      </c>
      <c r="C11" s="284">
        <v>4807</v>
      </c>
      <c r="D11" s="284">
        <v>0</v>
      </c>
      <c r="E11" s="284">
        <v>301</v>
      </c>
      <c r="F11" s="284">
        <v>90</v>
      </c>
      <c r="G11" s="285">
        <v>1269</v>
      </c>
      <c r="H11" s="205">
        <v>2143</v>
      </c>
      <c r="I11" s="203" t="s">
        <v>426</v>
      </c>
    </row>
    <row r="12" spans="1:9">
      <c r="A12" s="283">
        <v>7</v>
      </c>
      <c r="B12" s="203" t="s">
        <v>11</v>
      </c>
      <c r="C12" s="284">
        <v>1093</v>
      </c>
      <c r="D12" s="284">
        <v>393</v>
      </c>
      <c r="E12" s="284">
        <v>707</v>
      </c>
      <c r="F12" s="284">
        <v>15</v>
      </c>
      <c r="G12" s="285">
        <v>32.72</v>
      </c>
      <c r="H12" s="205">
        <v>5000</v>
      </c>
      <c r="I12" s="203" t="s">
        <v>427</v>
      </c>
    </row>
    <row r="13" spans="1:9">
      <c r="A13" s="283">
        <v>8</v>
      </c>
      <c r="B13" s="203" t="s">
        <v>33</v>
      </c>
      <c r="C13" s="284">
        <v>31603</v>
      </c>
      <c r="D13" s="284">
        <v>9253</v>
      </c>
      <c r="E13" s="284">
        <v>2004</v>
      </c>
      <c r="F13" s="284">
        <v>8010</v>
      </c>
      <c r="G13" s="285">
        <v>13576.6</v>
      </c>
      <c r="H13" s="205">
        <v>0</v>
      </c>
      <c r="I13" s="203" t="s">
        <v>428</v>
      </c>
    </row>
    <row r="14" spans="1:9">
      <c r="A14" s="283">
        <v>9</v>
      </c>
      <c r="B14" s="203" t="s">
        <v>1</v>
      </c>
      <c r="C14" s="284">
        <v>93853</v>
      </c>
      <c r="D14" s="284">
        <v>56727</v>
      </c>
      <c r="E14" s="284">
        <v>22018</v>
      </c>
      <c r="F14" s="284">
        <v>1243</v>
      </c>
      <c r="G14" s="285">
        <v>2321.25</v>
      </c>
      <c r="H14" s="205">
        <v>0</v>
      </c>
      <c r="I14" s="203" t="s">
        <v>429</v>
      </c>
    </row>
    <row r="15" spans="1:9">
      <c r="A15" s="283">
        <v>10</v>
      </c>
      <c r="B15" s="203" t="s">
        <v>2</v>
      </c>
      <c r="C15" s="284">
        <v>33909</v>
      </c>
      <c r="D15" s="284">
        <v>29342</v>
      </c>
      <c r="E15" s="284">
        <v>58718</v>
      </c>
      <c r="F15" s="284">
        <v>6</v>
      </c>
      <c r="G15" s="285">
        <v>1905.5</v>
      </c>
      <c r="H15" s="205">
        <v>0</v>
      </c>
      <c r="I15" s="203" t="s">
        <v>430</v>
      </c>
    </row>
    <row r="16" spans="1:9">
      <c r="A16" s="283">
        <v>11</v>
      </c>
      <c r="B16" s="203" t="s">
        <v>30</v>
      </c>
      <c r="C16" s="284">
        <v>51224</v>
      </c>
      <c r="D16" s="284">
        <v>65319</v>
      </c>
      <c r="E16" s="286">
        <v>5806</v>
      </c>
      <c r="F16" s="284">
        <v>39</v>
      </c>
      <c r="G16" s="285">
        <v>7719.85</v>
      </c>
      <c r="H16" s="205">
        <v>0</v>
      </c>
      <c r="I16" s="203" t="s">
        <v>431</v>
      </c>
    </row>
    <row r="17" spans="1:9">
      <c r="A17" s="283">
        <v>12</v>
      </c>
      <c r="B17" s="203" t="s">
        <v>18</v>
      </c>
      <c r="C17" s="284">
        <v>138723</v>
      </c>
      <c r="D17" s="284">
        <v>9450</v>
      </c>
      <c r="E17" s="284">
        <v>787</v>
      </c>
      <c r="F17" s="284">
        <v>3598</v>
      </c>
      <c r="G17" s="285">
        <v>3639.9</v>
      </c>
      <c r="H17" s="205">
        <v>0</v>
      </c>
      <c r="I17" s="203" t="s">
        <v>432</v>
      </c>
    </row>
    <row r="18" spans="1:9">
      <c r="A18" s="283">
        <v>13</v>
      </c>
      <c r="B18" s="203" t="s">
        <v>13</v>
      </c>
      <c r="C18" s="284">
        <v>7334</v>
      </c>
      <c r="D18" s="284">
        <v>52638</v>
      </c>
      <c r="E18" s="284">
        <v>2694</v>
      </c>
      <c r="F18" s="284">
        <v>4118</v>
      </c>
      <c r="G18" s="285">
        <v>7754</v>
      </c>
      <c r="H18" s="205">
        <v>6000</v>
      </c>
      <c r="I18" s="203" t="s">
        <v>433</v>
      </c>
    </row>
    <row r="19" spans="1:9">
      <c r="A19" s="283">
        <v>14</v>
      </c>
      <c r="B19" s="203" t="s">
        <v>14</v>
      </c>
      <c r="C19" s="284">
        <v>54367</v>
      </c>
      <c r="D19" s="284">
        <v>41912</v>
      </c>
      <c r="E19" s="284">
        <v>1735</v>
      </c>
      <c r="F19" s="284">
        <v>818</v>
      </c>
      <c r="G19" s="285">
        <v>15825.39</v>
      </c>
      <c r="H19" s="205">
        <v>25</v>
      </c>
      <c r="I19" s="203" t="s">
        <v>434</v>
      </c>
    </row>
    <row r="20" spans="1:9">
      <c r="A20" s="283">
        <v>15</v>
      </c>
      <c r="B20" s="203" t="s">
        <v>8</v>
      </c>
      <c r="C20" s="284">
        <v>529101</v>
      </c>
      <c r="D20" s="284">
        <v>4016</v>
      </c>
      <c r="E20" s="284">
        <v>9378</v>
      </c>
      <c r="F20" s="284">
        <v>5584</v>
      </c>
      <c r="G20" s="285">
        <v>3654</v>
      </c>
      <c r="H20" s="205">
        <v>100</v>
      </c>
      <c r="I20" s="203" t="s">
        <v>435</v>
      </c>
    </row>
    <row r="21" spans="1:9">
      <c r="A21" s="283">
        <v>16</v>
      </c>
      <c r="B21" s="203" t="s">
        <v>35</v>
      </c>
      <c r="C21" s="284">
        <v>239297</v>
      </c>
      <c r="D21" s="284">
        <v>3497</v>
      </c>
      <c r="E21" s="284">
        <v>10420</v>
      </c>
      <c r="F21" s="284">
        <v>3315</v>
      </c>
      <c r="G21" s="285">
        <v>3857.7</v>
      </c>
      <c r="H21" s="205">
        <v>1000</v>
      </c>
      <c r="I21" s="203" t="s">
        <v>436</v>
      </c>
    </row>
    <row r="22" spans="1:9">
      <c r="A22" s="283">
        <v>17</v>
      </c>
      <c r="B22" s="203" t="s">
        <v>23</v>
      </c>
      <c r="C22" s="284">
        <v>4787</v>
      </c>
      <c r="D22" s="284">
        <v>3900</v>
      </c>
      <c r="E22" s="284">
        <v>1888</v>
      </c>
      <c r="F22" s="284">
        <v>40</v>
      </c>
      <c r="G22" s="285">
        <v>1241</v>
      </c>
      <c r="H22" s="205">
        <v>0</v>
      </c>
      <c r="I22" s="203" t="s">
        <v>437</v>
      </c>
    </row>
    <row r="23" spans="1:9">
      <c r="A23" s="283">
        <v>18</v>
      </c>
      <c r="B23" s="203" t="s">
        <v>24</v>
      </c>
      <c r="C23" s="284">
        <v>24875</v>
      </c>
      <c r="D23" s="284">
        <v>7844</v>
      </c>
      <c r="E23" s="284">
        <v>4900</v>
      </c>
      <c r="F23" s="284">
        <v>19</v>
      </c>
      <c r="G23" s="285">
        <v>1084.5</v>
      </c>
      <c r="H23" s="205">
        <v>0</v>
      </c>
      <c r="I23" s="203" t="s">
        <v>438</v>
      </c>
    </row>
    <row r="24" spans="1:9">
      <c r="A24" s="283">
        <v>19</v>
      </c>
      <c r="B24" s="203" t="s">
        <v>25</v>
      </c>
      <c r="C24" s="284">
        <v>9589</v>
      </c>
      <c r="D24" s="284">
        <v>6801</v>
      </c>
      <c r="E24" s="284">
        <v>5056</v>
      </c>
      <c r="F24" s="284">
        <v>37</v>
      </c>
      <c r="G24" s="285">
        <v>2019</v>
      </c>
      <c r="H24" s="205">
        <v>0</v>
      </c>
      <c r="I24" s="203" t="s">
        <v>439</v>
      </c>
    </row>
    <row r="25" spans="1:9">
      <c r="A25" s="283">
        <v>20</v>
      </c>
      <c r="B25" s="203" t="s">
        <v>45</v>
      </c>
      <c r="C25" s="284">
        <v>6766</v>
      </c>
      <c r="D25" s="284">
        <v>1045</v>
      </c>
      <c r="E25" s="284">
        <v>6235</v>
      </c>
      <c r="F25" s="284">
        <v>3</v>
      </c>
      <c r="G25" s="285">
        <v>1506</v>
      </c>
      <c r="H25" s="205">
        <v>0</v>
      </c>
      <c r="I25" s="203" t="s">
        <v>440</v>
      </c>
    </row>
    <row r="26" spans="1:9">
      <c r="A26" s="283">
        <v>21</v>
      </c>
      <c r="B26" s="203" t="s">
        <v>41</v>
      </c>
      <c r="C26" s="284">
        <v>99843</v>
      </c>
      <c r="D26" s="284">
        <v>5274</v>
      </c>
      <c r="E26" s="284">
        <v>5834</v>
      </c>
      <c r="F26" s="284">
        <v>8570</v>
      </c>
      <c r="G26" s="285">
        <v>567.51499999999999</v>
      </c>
      <c r="H26" s="205">
        <v>0</v>
      </c>
      <c r="I26" s="203" t="s">
        <v>441</v>
      </c>
    </row>
    <row r="27" spans="1:9">
      <c r="A27" s="283">
        <v>22</v>
      </c>
      <c r="B27" s="203" t="s">
        <v>4</v>
      </c>
      <c r="C27" s="284">
        <v>17495</v>
      </c>
      <c r="D27" s="284">
        <v>8626</v>
      </c>
      <c r="E27" s="284">
        <v>42758</v>
      </c>
      <c r="F27" s="284">
        <v>1857</v>
      </c>
      <c r="G27" s="285">
        <v>2066</v>
      </c>
      <c r="H27" s="205">
        <v>1325</v>
      </c>
      <c r="I27" s="203" t="s">
        <v>442</v>
      </c>
    </row>
    <row r="28" spans="1:9">
      <c r="A28" s="283">
        <v>23</v>
      </c>
      <c r="B28" s="203" t="s">
        <v>31</v>
      </c>
      <c r="C28" s="284">
        <v>225851</v>
      </c>
      <c r="D28" s="284">
        <v>166978</v>
      </c>
      <c r="E28" s="284">
        <v>6852</v>
      </c>
      <c r="F28" s="284">
        <v>41377</v>
      </c>
      <c r="G28" s="285">
        <v>10850</v>
      </c>
      <c r="H28" s="205">
        <v>7450</v>
      </c>
      <c r="I28" s="203" t="s">
        <v>443</v>
      </c>
    </row>
    <row r="29" spans="1:9">
      <c r="A29" s="283">
        <v>24</v>
      </c>
      <c r="B29" s="203" t="s">
        <v>20</v>
      </c>
      <c r="C29" s="284">
        <v>23300</v>
      </c>
      <c r="D29" s="284">
        <v>15059</v>
      </c>
      <c r="E29" s="284">
        <v>504</v>
      </c>
      <c r="F29" s="284">
        <v>0</v>
      </c>
      <c r="G29" s="285">
        <v>850</v>
      </c>
      <c r="H29" s="205">
        <v>5000</v>
      </c>
      <c r="I29" s="203" t="s">
        <v>444</v>
      </c>
    </row>
    <row r="30" spans="1:9">
      <c r="A30" s="283">
        <v>25</v>
      </c>
      <c r="B30" s="203" t="s">
        <v>15</v>
      </c>
      <c r="C30" s="284">
        <v>16818</v>
      </c>
      <c r="D30" s="284">
        <v>273015</v>
      </c>
      <c r="E30" s="284">
        <v>39235</v>
      </c>
      <c r="F30" s="284">
        <v>4459</v>
      </c>
      <c r="G30" s="285">
        <v>12752.6</v>
      </c>
      <c r="H30" s="205">
        <v>50</v>
      </c>
      <c r="I30" s="203" t="s">
        <v>445</v>
      </c>
    </row>
    <row r="31" spans="1:9">
      <c r="A31" s="283">
        <v>26</v>
      </c>
      <c r="B31" s="203" t="s">
        <v>12</v>
      </c>
      <c r="C31" s="284">
        <v>0</v>
      </c>
      <c r="D31" s="284">
        <v>0</v>
      </c>
      <c r="E31" s="284">
        <v>351</v>
      </c>
      <c r="F31" s="284">
        <v>424</v>
      </c>
      <c r="G31" s="285">
        <v>6643</v>
      </c>
      <c r="H31" s="205"/>
      <c r="I31" s="203" t="s">
        <v>446</v>
      </c>
    </row>
    <row r="32" spans="1:9">
      <c r="A32" s="283">
        <v>27</v>
      </c>
      <c r="B32" s="203" t="s">
        <v>44</v>
      </c>
      <c r="C32" s="284">
        <v>64282</v>
      </c>
      <c r="D32" s="284">
        <v>32723</v>
      </c>
      <c r="E32" s="284">
        <v>1199</v>
      </c>
      <c r="F32" s="284">
        <v>151</v>
      </c>
      <c r="G32" s="285">
        <v>667</v>
      </c>
      <c r="H32" s="205">
        <v>0</v>
      </c>
      <c r="I32" s="203" t="s">
        <v>447</v>
      </c>
    </row>
    <row r="33" spans="1:9">
      <c r="A33" s="283">
        <v>28</v>
      </c>
      <c r="B33" s="203" t="s">
        <v>5</v>
      </c>
      <c r="C33" s="284">
        <v>104791</v>
      </c>
      <c r="D33" s="284">
        <v>235909</v>
      </c>
      <c r="E33" s="284">
        <v>185091</v>
      </c>
      <c r="F33" s="284">
        <v>10877</v>
      </c>
      <c r="G33" s="285">
        <v>10041.459999999999</v>
      </c>
      <c r="H33" s="205">
        <v>375</v>
      </c>
      <c r="I33" s="203" t="s">
        <v>448</v>
      </c>
    </row>
    <row r="34" spans="1:9">
      <c r="A34" s="283">
        <v>29</v>
      </c>
      <c r="B34" s="203" t="s">
        <v>6</v>
      </c>
      <c r="C34" s="284">
        <v>93927</v>
      </c>
      <c r="D34" s="284">
        <v>91595</v>
      </c>
      <c r="E34" s="284">
        <v>21905</v>
      </c>
      <c r="F34" s="284">
        <v>26</v>
      </c>
      <c r="G34" s="285">
        <v>2365</v>
      </c>
      <c r="H34" s="205">
        <v>50</v>
      </c>
      <c r="I34" s="203" t="s">
        <v>449</v>
      </c>
    </row>
    <row r="35" spans="1:9">
      <c r="A35" s="283">
        <v>30</v>
      </c>
      <c r="B35" s="205" t="s">
        <v>19</v>
      </c>
      <c r="C35" s="284">
        <v>17662</v>
      </c>
      <c r="D35" s="284">
        <v>145332</v>
      </c>
      <c r="E35" s="284">
        <v>8726</v>
      </c>
      <c r="F35" s="284">
        <v>653</v>
      </c>
      <c r="G35" s="285">
        <v>1730</v>
      </c>
      <c r="H35" s="205">
        <v>1150</v>
      </c>
      <c r="I35" s="205" t="s">
        <v>450</v>
      </c>
    </row>
    <row r="36" spans="1:9" s="211" customFormat="1" ht="30">
      <c r="A36" s="287">
        <v>31</v>
      </c>
      <c r="B36" s="66" t="s">
        <v>589</v>
      </c>
      <c r="C36" s="288">
        <v>6296</v>
      </c>
      <c r="D36" s="288">
        <v>468</v>
      </c>
      <c r="E36" s="288">
        <v>390</v>
      </c>
      <c r="F36" s="288">
        <v>5</v>
      </c>
      <c r="G36" s="289">
        <v>167</v>
      </c>
      <c r="H36" s="290">
        <v>100</v>
      </c>
      <c r="I36" s="66" t="s">
        <v>502</v>
      </c>
    </row>
    <row r="37" spans="1:9">
      <c r="A37" s="283">
        <v>32</v>
      </c>
      <c r="B37" s="213" t="s">
        <v>0</v>
      </c>
      <c r="C37" s="284">
        <v>1675</v>
      </c>
      <c r="D37" s="284">
        <v>275</v>
      </c>
      <c r="E37" s="284">
        <v>898</v>
      </c>
      <c r="F37" s="284">
        <v>12</v>
      </c>
      <c r="G37" s="285">
        <v>730</v>
      </c>
      <c r="H37" s="205">
        <v>0</v>
      </c>
      <c r="I37" s="213" t="s">
        <v>451</v>
      </c>
    </row>
    <row r="38" spans="1:9">
      <c r="A38" s="283">
        <v>33</v>
      </c>
      <c r="B38" s="213" t="s">
        <v>38</v>
      </c>
      <c r="C38" s="284">
        <v>5289</v>
      </c>
      <c r="D38" s="284">
        <v>600</v>
      </c>
      <c r="E38" s="284">
        <v>2465</v>
      </c>
      <c r="F38" s="284">
        <v>0</v>
      </c>
      <c r="G38" s="285">
        <v>2190</v>
      </c>
      <c r="H38" s="205">
        <v>750</v>
      </c>
      <c r="I38" s="213" t="s">
        <v>452</v>
      </c>
    </row>
    <row r="39" spans="1:9">
      <c r="A39" s="283">
        <v>34</v>
      </c>
      <c r="B39" s="213" t="s">
        <v>16</v>
      </c>
      <c r="C39" s="284">
        <v>1637</v>
      </c>
      <c r="D39" s="284">
        <v>25</v>
      </c>
      <c r="E39" s="284">
        <v>417</v>
      </c>
      <c r="F39" s="284">
        <v>21</v>
      </c>
      <c r="G39" s="285">
        <v>121</v>
      </c>
      <c r="H39" s="205">
        <v>25</v>
      </c>
      <c r="I39" s="213" t="s">
        <v>453</v>
      </c>
    </row>
    <row r="40" spans="1:9">
      <c r="A40" s="283">
        <v>35</v>
      </c>
      <c r="B40" s="291" t="s">
        <v>124</v>
      </c>
      <c r="C40" s="284">
        <v>125797</v>
      </c>
      <c r="D40" s="284">
        <v>24047</v>
      </c>
      <c r="E40" s="284">
        <v>9150</v>
      </c>
      <c r="F40" s="284">
        <v>0</v>
      </c>
      <c r="G40" s="285">
        <v>23885</v>
      </c>
      <c r="H40" s="205"/>
      <c r="I40" s="213" t="s">
        <v>454</v>
      </c>
    </row>
    <row r="41" spans="1:9">
      <c r="A41" s="283">
        <v>36</v>
      </c>
      <c r="B41" s="292" t="s">
        <v>125</v>
      </c>
      <c r="C41" s="284">
        <v>0</v>
      </c>
      <c r="D41" s="284">
        <v>116226</v>
      </c>
      <c r="E41" s="284">
        <v>0</v>
      </c>
      <c r="F41" s="284">
        <v>4012</v>
      </c>
      <c r="G41" s="285">
        <v>0</v>
      </c>
      <c r="H41" s="205"/>
      <c r="I41" s="205" t="s">
        <v>455</v>
      </c>
    </row>
    <row r="42" spans="1:9">
      <c r="A42" s="293"/>
      <c r="B42" s="294" t="s">
        <v>48</v>
      </c>
      <c r="C42" s="295">
        <f t="shared" ref="C42:H42" si="0">SUM(C6:C41)</f>
        <v>2328865</v>
      </c>
      <c r="D42" s="296">
        <f t="shared" si="0"/>
        <v>1477189</v>
      </c>
      <c r="E42" s="296">
        <f t="shared" si="0"/>
        <v>471220</v>
      </c>
      <c r="F42" s="296">
        <f t="shared" si="0"/>
        <v>147527</v>
      </c>
      <c r="G42" s="297">
        <f t="shared" si="0"/>
        <v>181901.18</v>
      </c>
      <c r="H42" s="277">
        <f t="shared" si="0"/>
        <v>30668</v>
      </c>
      <c r="I42" s="277" t="s">
        <v>456</v>
      </c>
    </row>
    <row r="43" spans="1:9" ht="15.75">
      <c r="A43" s="53" t="s">
        <v>235</v>
      </c>
      <c r="D43" s="298"/>
      <c r="I43" s="279"/>
    </row>
    <row r="44" spans="1:9" ht="15.75">
      <c r="A44" s="299" t="s">
        <v>280</v>
      </c>
    </row>
  </sheetData>
  <sortState ref="B6:J41">
    <sortCondition ref="B6:B41"/>
  </sortState>
  <mergeCells count="7">
    <mergeCell ref="A2:I2"/>
    <mergeCell ref="A1:I1"/>
    <mergeCell ref="I4:I5"/>
    <mergeCell ref="E3:I3"/>
    <mergeCell ref="C4:G4"/>
    <mergeCell ref="A4:A5"/>
    <mergeCell ref="B4:B5"/>
  </mergeCells>
  <pageMargins left="0.69930555555555596" right="0.69930555555555596" top="0.75" bottom="0.75" header="0.3" footer="0.3"/>
  <pageSetup scale="80" fitToHeight="0"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38"/>
  <sheetViews>
    <sheetView view="pageBreakPreview" topLeftCell="W16" zoomScale="85" zoomScaleSheetLayoutView="85" workbookViewId="0">
      <selection activeCell="W16" sqref="W16"/>
    </sheetView>
  </sheetViews>
  <sheetFormatPr defaultColWidth="9" defaultRowHeight="15"/>
  <cols>
    <col min="1" max="1" width="9" style="7" hidden="1" customWidth="1"/>
    <col min="2" max="2" width="29.140625" style="7" hidden="1" customWidth="1"/>
    <col min="3" max="3" width="10.42578125" style="7" hidden="1" customWidth="1"/>
    <col min="4" max="4" width="13.7109375" style="7" hidden="1" customWidth="1"/>
    <col min="5" max="5" width="11.42578125" style="7" hidden="1" customWidth="1"/>
    <col min="6" max="6" width="15.5703125" style="7" hidden="1" customWidth="1"/>
    <col min="7" max="7" width="0" style="239" hidden="1" customWidth="1"/>
    <col min="8" max="8" width="29.140625" style="7" hidden="1" customWidth="1"/>
    <col min="9" max="9" width="0" style="7" hidden="1" customWidth="1"/>
    <col min="10" max="10" width="13.28515625" style="7" hidden="1" customWidth="1"/>
    <col min="11" max="11" width="8" style="7" hidden="1" customWidth="1"/>
    <col min="12" max="12" width="13.140625" style="7" hidden="1" customWidth="1"/>
    <col min="13" max="13" width="9.140625" style="7" hidden="1" customWidth="1"/>
    <col min="14" max="14" width="10.7109375" style="7" hidden="1" customWidth="1"/>
    <col min="15" max="15" width="0" style="7" hidden="1" customWidth="1"/>
    <col min="16" max="16" width="29.7109375" style="7" hidden="1" customWidth="1"/>
    <col min="17" max="17" width="7.7109375" style="7" hidden="1" customWidth="1"/>
    <col min="18" max="18" width="12.85546875" style="7" hidden="1" customWidth="1"/>
    <col min="19" max="19" width="10.28515625" style="7" hidden="1" customWidth="1"/>
    <col min="20" max="20" width="12.85546875" style="7" hidden="1" customWidth="1"/>
    <col min="21" max="21" width="10.28515625" style="7" hidden="1" customWidth="1"/>
    <col min="22" max="22" width="10.85546875" style="7" hidden="1" customWidth="1"/>
    <col min="23" max="23" width="9" style="7"/>
    <col min="24" max="24" width="20.7109375" style="7" customWidth="1"/>
    <col min="25" max="25" width="9.42578125" style="7" customWidth="1"/>
    <col min="26" max="26" width="14.42578125" style="7" customWidth="1"/>
    <col min="27" max="27" width="10.28515625" style="7" customWidth="1"/>
    <col min="28" max="28" width="16.42578125" style="7" customWidth="1"/>
    <col min="29" max="29" width="9" style="7"/>
    <col min="30" max="30" width="15.140625" style="7" customWidth="1"/>
    <col min="31" max="31" width="19.140625" style="7" customWidth="1"/>
    <col min="32" max="16384" width="9" style="7"/>
  </cols>
  <sheetData>
    <row r="1" spans="1:31" ht="17.25" customHeight="1">
      <c r="A1" s="394" t="s">
        <v>206</v>
      </c>
      <c r="B1" s="395"/>
      <c r="C1" s="395"/>
      <c r="D1" s="395"/>
      <c r="E1" s="395"/>
      <c r="F1" s="395"/>
      <c r="G1" s="355" t="s">
        <v>218</v>
      </c>
      <c r="H1" s="355"/>
      <c r="I1" s="355"/>
      <c r="J1" s="355"/>
      <c r="K1" s="355"/>
      <c r="L1" s="355"/>
      <c r="M1" s="355"/>
      <c r="N1" s="355"/>
      <c r="O1" s="355" t="s">
        <v>219</v>
      </c>
      <c r="P1" s="355"/>
      <c r="Q1" s="355"/>
      <c r="R1" s="355"/>
      <c r="S1" s="355"/>
      <c r="T1" s="355"/>
      <c r="U1" s="355"/>
      <c r="V1" s="355"/>
      <c r="W1" s="355" t="s">
        <v>517</v>
      </c>
      <c r="X1" s="355"/>
      <c r="Y1" s="355"/>
      <c r="Z1" s="355"/>
      <c r="AA1" s="355"/>
      <c r="AB1" s="355"/>
      <c r="AC1" s="355"/>
      <c r="AD1" s="355"/>
      <c r="AE1" s="355"/>
    </row>
    <row r="2" spans="1:31" ht="19.5" customHeight="1">
      <c r="A2" s="240"/>
      <c r="B2" s="241"/>
      <c r="C2" s="242"/>
      <c r="D2" s="242"/>
      <c r="E2" s="242"/>
      <c r="F2" s="242"/>
      <c r="G2" s="243"/>
      <c r="H2" s="243"/>
      <c r="I2" s="243"/>
      <c r="J2" s="243"/>
      <c r="K2" s="243"/>
      <c r="L2" s="243"/>
      <c r="M2" s="243"/>
      <c r="N2" s="243"/>
      <c r="O2" s="243"/>
      <c r="P2" s="243"/>
      <c r="Q2" s="243"/>
      <c r="R2" s="243"/>
      <c r="S2" s="243"/>
      <c r="T2" s="243"/>
      <c r="U2" s="243"/>
      <c r="V2" s="243"/>
      <c r="W2" s="355" t="s">
        <v>518</v>
      </c>
      <c r="X2" s="355"/>
      <c r="Y2" s="355"/>
      <c r="Z2" s="355"/>
      <c r="AA2" s="355"/>
      <c r="AB2" s="355"/>
      <c r="AC2" s="355"/>
      <c r="AD2" s="355"/>
      <c r="AE2" s="355"/>
    </row>
    <row r="3" spans="1:31" ht="15.75">
      <c r="A3" s="240"/>
      <c r="B3" s="241"/>
      <c r="C3" s="242"/>
      <c r="D3" s="242"/>
      <c r="E3" s="242"/>
      <c r="F3" s="242"/>
      <c r="G3" s="244"/>
      <c r="H3" s="244"/>
      <c r="I3" s="244"/>
      <c r="J3" s="244"/>
      <c r="K3" s="244"/>
      <c r="L3" s="244"/>
      <c r="M3" s="403" t="s">
        <v>189</v>
      </c>
      <c r="N3" s="403"/>
      <c r="O3" s="244"/>
      <c r="P3" s="244"/>
      <c r="Q3" s="244"/>
      <c r="R3" s="244"/>
      <c r="S3" s="244"/>
      <c r="T3" s="244"/>
      <c r="U3" s="403" t="s">
        <v>188</v>
      </c>
      <c r="V3" s="403"/>
      <c r="W3" s="226"/>
      <c r="X3" s="226"/>
      <c r="Y3" s="226"/>
      <c r="Z3" s="226"/>
      <c r="AA3" s="226"/>
      <c r="AB3" s="226"/>
      <c r="AC3" s="387"/>
      <c r="AD3" s="387"/>
      <c r="AE3" s="245" t="s">
        <v>236</v>
      </c>
    </row>
    <row r="4" spans="1:31" ht="60.75" customHeight="1">
      <c r="A4" s="411" t="s">
        <v>126</v>
      </c>
      <c r="B4" s="411" t="s">
        <v>127</v>
      </c>
      <c r="C4" s="396" t="s">
        <v>128</v>
      </c>
      <c r="D4" s="397"/>
      <c r="E4" s="394" t="s">
        <v>129</v>
      </c>
      <c r="F4" s="398"/>
      <c r="G4" s="392" t="s">
        <v>126</v>
      </c>
      <c r="H4" s="392" t="s">
        <v>127</v>
      </c>
      <c r="I4" s="399" t="s">
        <v>130</v>
      </c>
      <c r="J4" s="400"/>
      <c r="K4" s="399" t="s">
        <v>128</v>
      </c>
      <c r="L4" s="400"/>
      <c r="M4" s="401" t="s">
        <v>129</v>
      </c>
      <c r="N4" s="402"/>
      <c r="O4" s="392" t="s">
        <v>131</v>
      </c>
      <c r="P4" s="392" t="s">
        <v>127</v>
      </c>
      <c r="Q4" s="399" t="s">
        <v>130</v>
      </c>
      <c r="R4" s="400"/>
      <c r="S4" s="399" t="s">
        <v>128</v>
      </c>
      <c r="T4" s="400"/>
      <c r="U4" s="401" t="s">
        <v>129</v>
      </c>
      <c r="V4" s="402"/>
      <c r="W4" s="388" t="s">
        <v>308</v>
      </c>
      <c r="X4" s="388" t="s">
        <v>127</v>
      </c>
      <c r="Y4" s="348" t="s">
        <v>307</v>
      </c>
      <c r="Z4" s="350"/>
      <c r="AA4" s="348" t="s">
        <v>306</v>
      </c>
      <c r="AB4" s="350"/>
      <c r="AC4" s="389" t="s">
        <v>304</v>
      </c>
      <c r="AD4" s="390"/>
      <c r="AE4" s="385" t="s">
        <v>519</v>
      </c>
    </row>
    <row r="5" spans="1:31" ht="65.25" customHeight="1">
      <c r="A5" s="393"/>
      <c r="B5" s="393"/>
      <c r="C5" s="246" t="s">
        <v>132</v>
      </c>
      <c r="D5" s="247" t="s">
        <v>133</v>
      </c>
      <c r="E5" s="247" t="s">
        <v>132</v>
      </c>
      <c r="F5" s="247" t="s">
        <v>133</v>
      </c>
      <c r="G5" s="393"/>
      <c r="H5" s="393"/>
      <c r="I5" s="246" t="s">
        <v>215</v>
      </c>
      <c r="J5" s="247" t="s">
        <v>133</v>
      </c>
      <c r="K5" s="247" t="s">
        <v>215</v>
      </c>
      <c r="L5" s="247" t="s">
        <v>133</v>
      </c>
      <c r="M5" s="246" t="s">
        <v>132</v>
      </c>
      <c r="N5" s="247" t="s">
        <v>134</v>
      </c>
      <c r="O5" s="393"/>
      <c r="P5" s="393"/>
      <c r="Q5" s="246" t="s">
        <v>135</v>
      </c>
      <c r="R5" s="247" t="s">
        <v>133</v>
      </c>
      <c r="S5" s="247" t="s">
        <v>135</v>
      </c>
      <c r="T5" s="247" t="s">
        <v>133</v>
      </c>
      <c r="U5" s="246" t="s">
        <v>135</v>
      </c>
      <c r="V5" s="247" t="s">
        <v>134</v>
      </c>
      <c r="W5" s="386"/>
      <c r="X5" s="386"/>
      <c r="Y5" s="3" t="s">
        <v>305</v>
      </c>
      <c r="Z5" s="3" t="s">
        <v>420</v>
      </c>
      <c r="AA5" s="3" t="s">
        <v>418</v>
      </c>
      <c r="AB5" s="3" t="s">
        <v>419</v>
      </c>
      <c r="AC5" s="3" t="s">
        <v>305</v>
      </c>
      <c r="AD5" s="3" t="s">
        <v>417</v>
      </c>
      <c r="AE5" s="386"/>
    </row>
    <row r="6" spans="1:31" ht="15.75">
      <c r="A6" s="248">
        <v>1</v>
      </c>
      <c r="B6" s="249" t="s">
        <v>37</v>
      </c>
      <c r="C6" s="250">
        <v>68</v>
      </c>
      <c r="D6" s="251">
        <v>221.03</v>
      </c>
      <c r="E6" s="252">
        <v>13</v>
      </c>
      <c r="F6" s="251">
        <v>32.04</v>
      </c>
      <c r="G6" s="248">
        <v>1</v>
      </c>
      <c r="H6" s="249" t="s">
        <v>220</v>
      </c>
      <c r="I6" s="249">
        <v>387</v>
      </c>
      <c r="J6" s="249">
        <v>978.4</v>
      </c>
      <c r="K6" s="249">
        <v>70</v>
      </c>
      <c r="L6" s="249">
        <v>232.23</v>
      </c>
      <c r="M6" s="253">
        <v>11</v>
      </c>
      <c r="N6" s="253">
        <v>20.84</v>
      </c>
      <c r="O6" s="248">
        <v>1</v>
      </c>
      <c r="P6" s="249" t="s">
        <v>220</v>
      </c>
      <c r="Q6" s="249">
        <v>387</v>
      </c>
      <c r="R6" s="254">
        <v>978.4</v>
      </c>
      <c r="S6" s="249">
        <v>72</v>
      </c>
      <c r="T6" s="254">
        <v>241.98</v>
      </c>
      <c r="U6" s="253">
        <v>5</v>
      </c>
      <c r="V6" s="255">
        <v>17.7</v>
      </c>
      <c r="W6" s="13">
        <v>1</v>
      </c>
      <c r="X6" s="15" t="s">
        <v>140</v>
      </c>
      <c r="Y6" s="15">
        <v>359</v>
      </c>
      <c r="Z6" s="197">
        <v>409.32</v>
      </c>
      <c r="AA6" s="15">
        <v>44</v>
      </c>
      <c r="AB6" s="197">
        <v>162.11000000000001</v>
      </c>
      <c r="AC6" s="16">
        <v>0</v>
      </c>
      <c r="AD6" s="199">
        <v>0</v>
      </c>
      <c r="AE6" s="200" t="s">
        <v>421</v>
      </c>
    </row>
    <row r="7" spans="1:31" ht="15.75">
      <c r="A7" s="248">
        <v>2</v>
      </c>
      <c r="B7" s="249" t="s">
        <v>43</v>
      </c>
      <c r="C7" s="250">
        <v>149</v>
      </c>
      <c r="D7" s="251">
        <v>103.905</v>
      </c>
      <c r="E7" s="252">
        <v>44</v>
      </c>
      <c r="F7" s="251">
        <v>22.23</v>
      </c>
      <c r="G7" s="248">
        <v>2</v>
      </c>
      <c r="H7" s="249" t="s">
        <v>43</v>
      </c>
      <c r="I7" s="249">
        <v>677</v>
      </c>
      <c r="J7" s="249">
        <v>1341.38</v>
      </c>
      <c r="K7" s="249">
        <v>152</v>
      </c>
      <c r="L7" s="254">
        <v>104.605</v>
      </c>
      <c r="M7" s="253">
        <v>41</v>
      </c>
      <c r="N7" s="253">
        <v>21.53</v>
      </c>
      <c r="O7" s="248">
        <v>2</v>
      </c>
      <c r="P7" s="249" t="s">
        <v>43</v>
      </c>
      <c r="Q7" s="249">
        <v>677</v>
      </c>
      <c r="R7" s="254">
        <v>1341.38</v>
      </c>
      <c r="S7" s="249">
        <v>152</v>
      </c>
      <c r="T7" s="254">
        <v>104.605</v>
      </c>
      <c r="U7" s="253">
        <v>17</v>
      </c>
      <c r="V7" s="255">
        <v>54.05</v>
      </c>
      <c r="W7" s="61">
        <v>2</v>
      </c>
      <c r="X7" s="15" t="s">
        <v>43</v>
      </c>
      <c r="Y7" s="15">
        <v>800</v>
      </c>
      <c r="Z7" s="197">
        <v>2064.92</v>
      </c>
      <c r="AA7" s="15">
        <v>152</v>
      </c>
      <c r="AB7" s="197">
        <v>104.605</v>
      </c>
      <c r="AC7" s="16">
        <v>16</v>
      </c>
      <c r="AD7" s="199">
        <v>41.05</v>
      </c>
      <c r="AE7" s="203" t="s">
        <v>422</v>
      </c>
    </row>
    <row r="8" spans="1:31" ht="15.75">
      <c r="A8" s="248">
        <v>3</v>
      </c>
      <c r="B8" s="249" t="s">
        <v>22</v>
      </c>
      <c r="C8" s="250">
        <v>6</v>
      </c>
      <c r="D8" s="251">
        <v>34.11</v>
      </c>
      <c r="E8" s="252">
        <v>3</v>
      </c>
      <c r="F8" s="251">
        <v>12</v>
      </c>
      <c r="G8" s="248">
        <v>3</v>
      </c>
      <c r="H8" s="249" t="s">
        <v>22</v>
      </c>
      <c r="I8" s="249">
        <v>119</v>
      </c>
      <c r="J8" s="249">
        <v>238.69</v>
      </c>
      <c r="K8" s="249">
        <v>6</v>
      </c>
      <c r="L8" s="249">
        <v>34.11</v>
      </c>
      <c r="M8" s="253">
        <v>3</v>
      </c>
      <c r="N8" s="253">
        <v>12</v>
      </c>
      <c r="O8" s="248">
        <v>3</v>
      </c>
      <c r="P8" s="249" t="s">
        <v>22</v>
      </c>
      <c r="Q8" s="249">
        <v>119</v>
      </c>
      <c r="R8" s="254">
        <v>238.69</v>
      </c>
      <c r="S8" s="249">
        <v>6</v>
      </c>
      <c r="T8" s="254">
        <v>34.11</v>
      </c>
      <c r="U8" s="253">
        <v>5</v>
      </c>
      <c r="V8" s="255">
        <v>33</v>
      </c>
      <c r="W8" s="13">
        <v>3</v>
      </c>
      <c r="X8" s="15" t="s">
        <v>22</v>
      </c>
      <c r="Y8" s="15">
        <v>106</v>
      </c>
      <c r="Z8" s="197">
        <v>201.99</v>
      </c>
      <c r="AA8" s="15">
        <v>6</v>
      </c>
      <c r="AB8" s="197">
        <v>34.11</v>
      </c>
      <c r="AC8" s="16">
        <v>1</v>
      </c>
      <c r="AD8" s="199">
        <v>2</v>
      </c>
      <c r="AE8" s="203" t="s">
        <v>423</v>
      </c>
    </row>
    <row r="9" spans="1:31" ht="15.75">
      <c r="A9" s="248">
        <v>4</v>
      </c>
      <c r="B9" s="249" t="s">
        <v>17</v>
      </c>
      <c r="C9" s="250">
        <v>29</v>
      </c>
      <c r="D9" s="251">
        <v>70.7</v>
      </c>
      <c r="E9" s="252">
        <v>5</v>
      </c>
      <c r="F9" s="251">
        <v>17.7</v>
      </c>
      <c r="G9" s="248">
        <v>4</v>
      </c>
      <c r="H9" s="249" t="s">
        <v>17</v>
      </c>
      <c r="I9" s="249">
        <v>93</v>
      </c>
      <c r="J9" s="249">
        <v>223.05</v>
      </c>
      <c r="K9" s="249">
        <v>29</v>
      </c>
      <c r="L9" s="249">
        <v>70.7</v>
      </c>
      <c r="M9" s="253">
        <v>5</v>
      </c>
      <c r="N9" s="253">
        <v>17.7</v>
      </c>
      <c r="O9" s="248">
        <v>4</v>
      </c>
      <c r="P9" s="249" t="s">
        <v>17</v>
      </c>
      <c r="Q9" s="249">
        <v>93</v>
      </c>
      <c r="R9" s="254">
        <v>223.05</v>
      </c>
      <c r="S9" s="249">
        <v>29</v>
      </c>
      <c r="T9" s="254">
        <v>70.7</v>
      </c>
      <c r="U9" s="253">
        <v>10</v>
      </c>
      <c r="V9" s="255">
        <v>8.3000000000000007</v>
      </c>
      <c r="W9" s="13">
        <v>4</v>
      </c>
      <c r="X9" s="15" t="s">
        <v>17</v>
      </c>
      <c r="Y9" s="15">
        <v>139</v>
      </c>
      <c r="Z9" s="197">
        <v>526.98</v>
      </c>
      <c r="AA9" s="15">
        <v>29</v>
      </c>
      <c r="AB9" s="197">
        <v>70.7</v>
      </c>
      <c r="AC9" s="16">
        <v>0</v>
      </c>
      <c r="AD9" s="199">
        <v>0</v>
      </c>
      <c r="AE9" s="203" t="s">
        <v>424</v>
      </c>
    </row>
    <row r="10" spans="1:31" ht="15.75">
      <c r="A10" s="248">
        <v>5</v>
      </c>
      <c r="B10" s="249" t="s">
        <v>7</v>
      </c>
      <c r="C10" s="250">
        <v>9</v>
      </c>
      <c r="D10" s="251">
        <v>52</v>
      </c>
      <c r="E10" s="252">
        <v>4</v>
      </c>
      <c r="F10" s="251">
        <v>115.25</v>
      </c>
      <c r="G10" s="248">
        <v>5</v>
      </c>
      <c r="H10" s="249" t="s">
        <v>7</v>
      </c>
      <c r="I10" s="249">
        <v>200</v>
      </c>
      <c r="J10" s="249">
        <v>1107.1500000000001</v>
      </c>
      <c r="K10" s="249">
        <v>9</v>
      </c>
      <c r="L10" s="249">
        <v>52</v>
      </c>
      <c r="M10" s="253">
        <v>5</v>
      </c>
      <c r="N10" s="253">
        <v>115.25</v>
      </c>
      <c r="O10" s="248">
        <v>5</v>
      </c>
      <c r="P10" s="249" t="s">
        <v>7</v>
      </c>
      <c r="Q10" s="249">
        <v>200</v>
      </c>
      <c r="R10" s="254">
        <v>1107.1500000000001</v>
      </c>
      <c r="S10" s="249">
        <v>10</v>
      </c>
      <c r="T10" s="254">
        <v>76</v>
      </c>
      <c r="U10" s="253">
        <v>1</v>
      </c>
      <c r="V10" s="255">
        <v>24</v>
      </c>
      <c r="W10" s="13">
        <v>5</v>
      </c>
      <c r="X10" s="15" t="s">
        <v>7</v>
      </c>
      <c r="Y10" s="15">
        <v>199</v>
      </c>
      <c r="Z10" s="197">
        <v>1098.2</v>
      </c>
      <c r="AA10" s="15">
        <v>10</v>
      </c>
      <c r="AB10" s="197">
        <v>76</v>
      </c>
      <c r="AC10" s="16">
        <v>0</v>
      </c>
      <c r="AD10" s="199">
        <v>0</v>
      </c>
      <c r="AE10" s="203" t="s">
        <v>425</v>
      </c>
    </row>
    <row r="11" spans="1:31" ht="15.75">
      <c r="A11" s="248">
        <v>6</v>
      </c>
      <c r="B11" s="249" t="s">
        <v>11</v>
      </c>
      <c r="C11" s="250">
        <v>1</v>
      </c>
      <c r="D11" s="251">
        <v>0.05</v>
      </c>
      <c r="E11" s="252" t="s">
        <v>50</v>
      </c>
      <c r="F11" s="256" t="s">
        <v>50</v>
      </c>
      <c r="G11" s="248">
        <v>6</v>
      </c>
      <c r="H11" s="249" t="s">
        <v>11</v>
      </c>
      <c r="I11" s="249">
        <v>6</v>
      </c>
      <c r="J11" s="249">
        <v>6.5</v>
      </c>
      <c r="K11" s="249">
        <v>1</v>
      </c>
      <c r="L11" s="249">
        <v>0.05</v>
      </c>
      <c r="M11" s="253" t="s">
        <v>50</v>
      </c>
      <c r="N11" s="253" t="s">
        <v>50</v>
      </c>
      <c r="O11" s="248">
        <v>6</v>
      </c>
      <c r="P11" s="249" t="s">
        <v>11</v>
      </c>
      <c r="Q11" s="249">
        <v>6</v>
      </c>
      <c r="R11" s="254">
        <v>6.5</v>
      </c>
      <c r="S11" s="249">
        <v>1</v>
      </c>
      <c r="T11" s="254">
        <v>0.05</v>
      </c>
      <c r="U11" s="253">
        <v>0</v>
      </c>
      <c r="V11" s="255">
        <v>0</v>
      </c>
      <c r="W11" s="13">
        <v>6</v>
      </c>
      <c r="X11" s="15" t="s">
        <v>11</v>
      </c>
      <c r="Y11" s="15">
        <v>7</v>
      </c>
      <c r="Z11" s="197">
        <v>4.7</v>
      </c>
      <c r="AA11" s="15">
        <v>1</v>
      </c>
      <c r="AB11" s="197">
        <v>0.05</v>
      </c>
      <c r="AC11" s="16">
        <v>0</v>
      </c>
      <c r="AD11" s="199">
        <v>0</v>
      </c>
      <c r="AE11" s="203" t="s">
        <v>427</v>
      </c>
    </row>
    <row r="12" spans="1:31" ht="15.75">
      <c r="A12" s="248">
        <v>7</v>
      </c>
      <c r="B12" s="249" t="s">
        <v>33</v>
      </c>
      <c r="C12" s="250">
        <v>5</v>
      </c>
      <c r="D12" s="251">
        <v>15.6</v>
      </c>
      <c r="E12" s="252" t="s">
        <v>50</v>
      </c>
      <c r="F12" s="256" t="s">
        <v>50</v>
      </c>
      <c r="G12" s="248">
        <v>7</v>
      </c>
      <c r="H12" s="249" t="s">
        <v>33</v>
      </c>
      <c r="I12" s="249">
        <v>292</v>
      </c>
      <c r="J12" s="249">
        <v>201.97</v>
      </c>
      <c r="K12" s="249">
        <v>6</v>
      </c>
      <c r="L12" s="249">
        <v>16.600000000000001</v>
      </c>
      <c r="M12" s="253" t="s">
        <v>50</v>
      </c>
      <c r="N12" s="253" t="s">
        <v>50</v>
      </c>
      <c r="O12" s="248">
        <v>7</v>
      </c>
      <c r="P12" s="249" t="s">
        <v>33</v>
      </c>
      <c r="Q12" s="249">
        <v>292</v>
      </c>
      <c r="R12" s="254">
        <v>201.97</v>
      </c>
      <c r="S12" s="249">
        <v>6</v>
      </c>
      <c r="T12" s="254">
        <v>16.600000000000001</v>
      </c>
      <c r="U12" s="253">
        <v>13</v>
      </c>
      <c r="V12" s="255">
        <v>92.31</v>
      </c>
      <c r="W12" s="13">
        <v>7</v>
      </c>
      <c r="X12" s="15" t="s">
        <v>33</v>
      </c>
      <c r="Y12" s="15">
        <v>292</v>
      </c>
      <c r="Z12" s="197">
        <v>201.97</v>
      </c>
      <c r="AA12" s="15">
        <v>6</v>
      </c>
      <c r="AB12" s="197">
        <v>16.600000000000001</v>
      </c>
      <c r="AC12" s="16">
        <v>13</v>
      </c>
      <c r="AD12" s="199">
        <v>92.31</v>
      </c>
      <c r="AE12" s="203" t="s">
        <v>428</v>
      </c>
    </row>
    <row r="13" spans="1:31" ht="15.75">
      <c r="A13" s="248">
        <v>8</v>
      </c>
      <c r="B13" s="249" t="s">
        <v>1</v>
      </c>
      <c r="C13" s="250">
        <v>7</v>
      </c>
      <c r="D13" s="251">
        <v>70.099999999999994</v>
      </c>
      <c r="E13" s="252">
        <v>2</v>
      </c>
      <c r="F13" s="256">
        <v>3.35</v>
      </c>
      <c r="G13" s="248">
        <v>8</v>
      </c>
      <c r="H13" s="249" t="s">
        <v>1</v>
      </c>
      <c r="I13" s="249">
        <v>33</v>
      </c>
      <c r="J13" s="249">
        <v>110.05</v>
      </c>
      <c r="K13" s="249">
        <v>9</v>
      </c>
      <c r="L13" s="249">
        <v>73.5</v>
      </c>
      <c r="M13" s="253" t="s">
        <v>50</v>
      </c>
      <c r="N13" s="253" t="s">
        <v>50</v>
      </c>
      <c r="O13" s="248">
        <v>8</v>
      </c>
      <c r="P13" s="249" t="s">
        <v>1</v>
      </c>
      <c r="Q13" s="249">
        <v>33</v>
      </c>
      <c r="R13" s="254">
        <v>110.05</v>
      </c>
      <c r="S13" s="249">
        <v>9</v>
      </c>
      <c r="T13" s="254">
        <v>73.5</v>
      </c>
      <c r="U13" s="253">
        <v>1</v>
      </c>
      <c r="V13" s="255">
        <v>0.1</v>
      </c>
      <c r="W13" s="13">
        <v>8</v>
      </c>
      <c r="X13" s="15" t="s">
        <v>1</v>
      </c>
      <c r="Y13" s="15">
        <v>33</v>
      </c>
      <c r="Z13" s="197">
        <v>107.4</v>
      </c>
      <c r="AA13" s="15">
        <v>9</v>
      </c>
      <c r="AB13" s="197">
        <v>73.5</v>
      </c>
      <c r="AC13" s="16">
        <v>1</v>
      </c>
      <c r="AD13" s="199">
        <v>0.1</v>
      </c>
      <c r="AE13" s="203" t="s">
        <v>429</v>
      </c>
    </row>
    <row r="14" spans="1:31" ht="15.75">
      <c r="A14" s="248">
        <v>9</v>
      </c>
      <c r="B14" s="249" t="s">
        <v>2</v>
      </c>
      <c r="C14" s="250">
        <v>158</v>
      </c>
      <c r="D14" s="251">
        <v>638.90499999999997</v>
      </c>
      <c r="E14" s="252">
        <v>33</v>
      </c>
      <c r="F14" s="251">
        <v>76.2</v>
      </c>
      <c r="G14" s="248">
        <v>9</v>
      </c>
      <c r="H14" s="249" t="s">
        <v>2</v>
      </c>
      <c r="I14" s="249">
        <v>531</v>
      </c>
      <c r="J14" s="249">
        <v>2397.91</v>
      </c>
      <c r="K14" s="249">
        <v>176</v>
      </c>
      <c r="L14" s="249">
        <v>754.81</v>
      </c>
      <c r="M14" s="253">
        <v>15</v>
      </c>
      <c r="N14" s="253">
        <v>0.3</v>
      </c>
      <c r="O14" s="248">
        <v>9</v>
      </c>
      <c r="P14" s="249" t="s">
        <v>2</v>
      </c>
      <c r="Q14" s="249">
        <v>531</v>
      </c>
      <c r="R14" s="254">
        <v>2397.91</v>
      </c>
      <c r="S14" s="249">
        <v>180</v>
      </c>
      <c r="T14" s="254">
        <v>798.81</v>
      </c>
      <c r="U14" s="253">
        <v>27</v>
      </c>
      <c r="V14" s="255">
        <v>211</v>
      </c>
      <c r="W14" s="13">
        <v>9</v>
      </c>
      <c r="X14" s="15" t="s">
        <v>2</v>
      </c>
      <c r="Y14" s="15">
        <v>1049</v>
      </c>
      <c r="Z14" s="197">
        <v>3460.34</v>
      </c>
      <c r="AA14" s="15">
        <v>184</v>
      </c>
      <c r="AB14" s="197">
        <v>842.11</v>
      </c>
      <c r="AC14" s="16">
        <v>28</v>
      </c>
      <c r="AD14" s="199">
        <v>272.3</v>
      </c>
      <c r="AE14" s="203" t="s">
        <v>430</v>
      </c>
    </row>
    <row r="15" spans="1:31" ht="15.75">
      <c r="A15" s="248">
        <v>10</v>
      </c>
      <c r="B15" s="249" t="s">
        <v>30</v>
      </c>
      <c r="C15" s="250">
        <v>37</v>
      </c>
      <c r="D15" s="251">
        <v>147.53</v>
      </c>
      <c r="E15" s="252">
        <v>7</v>
      </c>
      <c r="F15" s="251">
        <v>17.649999999999999</v>
      </c>
      <c r="G15" s="248">
        <v>10</v>
      </c>
      <c r="H15" s="249" t="s">
        <v>30</v>
      </c>
      <c r="I15" s="249">
        <v>245</v>
      </c>
      <c r="J15" s="249">
        <v>1430.67</v>
      </c>
      <c r="K15" s="249">
        <v>39</v>
      </c>
      <c r="L15" s="249">
        <v>156.53</v>
      </c>
      <c r="M15" s="253">
        <v>5</v>
      </c>
      <c r="N15" s="253">
        <v>8.65</v>
      </c>
      <c r="O15" s="248">
        <v>10</v>
      </c>
      <c r="P15" s="249" t="s">
        <v>30</v>
      </c>
      <c r="Q15" s="249">
        <v>245</v>
      </c>
      <c r="R15" s="254">
        <v>1430.67</v>
      </c>
      <c r="S15" s="249">
        <v>40</v>
      </c>
      <c r="T15" s="254">
        <v>158.03</v>
      </c>
      <c r="U15" s="253">
        <v>25</v>
      </c>
      <c r="V15" s="255">
        <v>45.15</v>
      </c>
      <c r="W15" s="13">
        <v>10</v>
      </c>
      <c r="X15" s="15" t="s">
        <v>30</v>
      </c>
      <c r="Y15" s="15">
        <v>302</v>
      </c>
      <c r="Z15" s="197">
        <v>1707.45</v>
      </c>
      <c r="AA15" s="15">
        <v>42</v>
      </c>
      <c r="AB15" s="197">
        <v>161.03</v>
      </c>
      <c r="AC15" s="16">
        <v>20</v>
      </c>
      <c r="AD15" s="199">
        <v>53.2</v>
      </c>
      <c r="AE15" s="203" t="s">
        <v>431</v>
      </c>
    </row>
    <row r="16" spans="1:31" ht="15.75">
      <c r="A16" s="248">
        <v>11</v>
      </c>
      <c r="B16" s="249" t="s">
        <v>18</v>
      </c>
      <c r="C16" s="250">
        <v>6</v>
      </c>
      <c r="D16" s="251">
        <v>4.05</v>
      </c>
      <c r="E16" s="252">
        <v>8</v>
      </c>
      <c r="F16" s="251">
        <v>34.85</v>
      </c>
      <c r="G16" s="248">
        <v>11</v>
      </c>
      <c r="H16" s="249" t="s">
        <v>18</v>
      </c>
      <c r="I16" s="249">
        <v>103</v>
      </c>
      <c r="J16" s="249">
        <v>208.95</v>
      </c>
      <c r="K16" s="249">
        <v>6</v>
      </c>
      <c r="L16" s="249">
        <v>4.05</v>
      </c>
      <c r="M16" s="253">
        <v>8</v>
      </c>
      <c r="N16" s="253">
        <v>34.85</v>
      </c>
      <c r="O16" s="248">
        <v>11</v>
      </c>
      <c r="P16" s="249" t="s">
        <v>18</v>
      </c>
      <c r="Q16" s="249">
        <v>103</v>
      </c>
      <c r="R16" s="254">
        <v>208.95</v>
      </c>
      <c r="S16" s="249">
        <v>6</v>
      </c>
      <c r="T16" s="254">
        <v>4.05</v>
      </c>
      <c r="U16" s="253">
        <v>0</v>
      </c>
      <c r="V16" s="255">
        <v>0</v>
      </c>
      <c r="W16" s="13">
        <v>11</v>
      </c>
      <c r="X16" s="15" t="s">
        <v>18</v>
      </c>
      <c r="Y16" s="15">
        <v>121</v>
      </c>
      <c r="Z16" s="197">
        <v>227.96</v>
      </c>
      <c r="AA16" s="15">
        <v>6</v>
      </c>
      <c r="AB16" s="197">
        <v>4.05</v>
      </c>
      <c r="AC16" s="16">
        <v>0</v>
      </c>
      <c r="AD16" s="199">
        <v>0</v>
      </c>
      <c r="AE16" s="203" t="s">
        <v>432</v>
      </c>
    </row>
    <row r="17" spans="1:31" ht="15.75">
      <c r="A17" s="248">
        <v>12</v>
      </c>
      <c r="B17" s="249" t="s">
        <v>13</v>
      </c>
      <c r="C17" s="250">
        <v>147</v>
      </c>
      <c r="D17" s="251">
        <v>1031.6579999999999</v>
      </c>
      <c r="E17" s="252">
        <v>23</v>
      </c>
      <c r="F17" s="251">
        <v>173.09</v>
      </c>
      <c r="G17" s="248">
        <v>12</v>
      </c>
      <c r="H17" s="249" t="s">
        <v>13</v>
      </c>
      <c r="I17" s="249">
        <v>834</v>
      </c>
      <c r="J17" s="249">
        <v>4141.12</v>
      </c>
      <c r="K17" s="249">
        <v>161</v>
      </c>
      <c r="L17" s="249">
        <v>1177.93</v>
      </c>
      <c r="M17" s="253">
        <v>9</v>
      </c>
      <c r="N17" s="253">
        <v>26.8</v>
      </c>
      <c r="O17" s="248">
        <v>12</v>
      </c>
      <c r="P17" s="249" t="s">
        <v>13</v>
      </c>
      <c r="Q17" s="249">
        <v>834</v>
      </c>
      <c r="R17" s="254">
        <v>4141.12</v>
      </c>
      <c r="S17" s="249">
        <v>166</v>
      </c>
      <c r="T17" s="254">
        <v>1220.73</v>
      </c>
      <c r="U17" s="253">
        <v>3</v>
      </c>
      <c r="V17" s="255">
        <v>13.4</v>
      </c>
      <c r="W17" s="13">
        <v>12</v>
      </c>
      <c r="X17" s="15" t="s">
        <v>13</v>
      </c>
      <c r="Y17" s="15">
        <v>618</v>
      </c>
      <c r="Z17" s="197">
        <v>3726.49</v>
      </c>
      <c r="AA17" s="15">
        <v>167</v>
      </c>
      <c r="AB17" s="197">
        <v>1230.73</v>
      </c>
      <c r="AC17" s="16">
        <v>3</v>
      </c>
      <c r="AD17" s="199">
        <v>29</v>
      </c>
      <c r="AE17" s="203" t="s">
        <v>433</v>
      </c>
    </row>
    <row r="18" spans="1:31" ht="15.75">
      <c r="A18" s="248">
        <v>13</v>
      </c>
      <c r="B18" s="249" t="s">
        <v>14</v>
      </c>
      <c r="C18" s="250">
        <v>25</v>
      </c>
      <c r="D18" s="251">
        <v>158.41999999999999</v>
      </c>
      <c r="E18" s="252">
        <v>11</v>
      </c>
      <c r="F18" s="251">
        <v>52.75</v>
      </c>
      <c r="G18" s="248">
        <v>13</v>
      </c>
      <c r="H18" s="249" t="s">
        <v>14</v>
      </c>
      <c r="I18" s="249">
        <v>245</v>
      </c>
      <c r="J18" s="249">
        <v>704.1</v>
      </c>
      <c r="K18" s="249">
        <v>29</v>
      </c>
      <c r="L18" s="249">
        <v>198.92</v>
      </c>
      <c r="M18" s="253">
        <v>6</v>
      </c>
      <c r="N18" s="253">
        <v>9.25</v>
      </c>
      <c r="O18" s="248">
        <v>13</v>
      </c>
      <c r="P18" s="249" t="s">
        <v>14</v>
      </c>
      <c r="Q18" s="249">
        <v>245</v>
      </c>
      <c r="R18" s="254">
        <v>704.1</v>
      </c>
      <c r="S18" s="249">
        <v>31</v>
      </c>
      <c r="T18" s="254">
        <v>205.02</v>
      </c>
      <c r="U18" s="253">
        <v>9</v>
      </c>
      <c r="V18" s="255">
        <v>74.015000000000001</v>
      </c>
      <c r="W18" s="13">
        <v>13</v>
      </c>
      <c r="X18" s="15" t="s">
        <v>14</v>
      </c>
      <c r="Y18" s="15">
        <v>238</v>
      </c>
      <c r="Z18" s="197">
        <v>647.15</v>
      </c>
      <c r="AA18" s="15">
        <v>33</v>
      </c>
      <c r="AB18" s="197">
        <v>219.02</v>
      </c>
      <c r="AC18" s="16">
        <v>9</v>
      </c>
      <c r="AD18" s="199">
        <v>76</v>
      </c>
      <c r="AE18" s="203" t="s">
        <v>434</v>
      </c>
    </row>
    <row r="19" spans="1:31" ht="15.75">
      <c r="A19" s="248">
        <v>14</v>
      </c>
      <c r="B19" s="249" t="s">
        <v>8</v>
      </c>
      <c r="C19" s="250">
        <v>11</v>
      </c>
      <c r="D19" s="251">
        <v>86.16</v>
      </c>
      <c r="E19" s="252">
        <v>3</v>
      </c>
      <c r="F19" s="251">
        <v>4.9000000000000004</v>
      </c>
      <c r="G19" s="248">
        <v>14</v>
      </c>
      <c r="H19" s="249" t="s">
        <v>8</v>
      </c>
      <c r="I19" s="249">
        <v>299</v>
      </c>
      <c r="J19" s="249">
        <v>820.44</v>
      </c>
      <c r="K19" s="249">
        <v>11</v>
      </c>
      <c r="L19" s="249">
        <v>86.16</v>
      </c>
      <c r="M19" s="253">
        <v>3</v>
      </c>
      <c r="N19" s="253">
        <v>4.9000000000000004</v>
      </c>
      <c r="O19" s="248">
        <v>14</v>
      </c>
      <c r="P19" s="249" t="s">
        <v>8</v>
      </c>
      <c r="Q19" s="249">
        <v>299</v>
      </c>
      <c r="R19" s="254">
        <v>820.44</v>
      </c>
      <c r="S19" s="249">
        <v>11</v>
      </c>
      <c r="T19" s="254">
        <v>86.16</v>
      </c>
      <c r="U19" s="253">
        <v>0</v>
      </c>
      <c r="V19" s="255">
        <v>0</v>
      </c>
      <c r="W19" s="13">
        <v>14</v>
      </c>
      <c r="X19" s="15" t="s">
        <v>8</v>
      </c>
      <c r="Y19" s="15">
        <v>299</v>
      </c>
      <c r="Z19" s="197">
        <v>820.44</v>
      </c>
      <c r="AA19" s="15">
        <v>11</v>
      </c>
      <c r="AB19" s="197">
        <v>86.16</v>
      </c>
      <c r="AC19" s="16">
        <v>1</v>
      </c>
      <c r="AD19" s="199">
        <v>9.75</v>
      </c>
      <c r="AE19" s="203" t="s">
        <v>435</v>
      </c>
    </row>
    <row r="20" spans="1:31" ht="15.75">
      <c r="A20" s="248">
        <v>15</v>
      </c>
      <c r="B20" s="249" t="s">
        <v>35</v>
      </c>
      <c r="C20" s="250">
        <v>58</v>
      </c>
      <c r="D20" s="251">
        <v>327.42500000000001</v>
      </c>
      <c r="E20" s="252">
        <v>9</v>
      </c>
      <c r="F20" s="251">
        <v>43.7</v>
      </c>
      <c r="G20" s="248">
        <v>15</v>
      </c>
      <c r="H20" s="249" t="s">
        <v>35</v>
      </c>
      <c r="I20" s="249">
        <v>274</v>
      </c>
      <c r="J20" s="249">
        <v>794.33</v>
      </c>
      <c r="K20" s="249">
        <v>60</v>
      </c>
      <c r="L20" s="254">
        <v>336.875</v>
      </c>
      <c r="M20" s="253">
        <v>7</v>
      </c>
      <c r="N20" s="253">
        <v>34.25</v>
      </c>
      <c r="O20" s="248">
        <v>15</v>
      </c>
      <c r="P20" s="249" t="s">
        <v>35</v>
      </c>
      <c r="Q20" s="249">
        <v>274</v>
      </c>
      <c r="R20" s="254">
        <v>794.33</v>
      </c>
      <c r="S20" s="249">
        <v>64</v>
      </c>
      <c r="T20" s="254">
        <v>346.17500000000001</v>
      </c>
      <c r="U20" s="253">
        <v>16</v>
      </c>
      <c r="V20" s="255">
        <v>54.15</v>
      </c>
      <c r="W20" s="13">
        <v>15</v>
      </c>
      <c r="X20" s="15" t="s">
        <v>35</v>
      </c>
      <c r="Y20" s="15">
        <v>270</v>
      </c>
      <c r="Z20" s="197">
        <v>786.46</v>
      </c>
      <c r="AA20" s="15">
        <v>66</v>
      </c>
      <c r="AB20" s="197">
        <v>349.17500000000001</v>
      </c>
      <c r="AC20" s="16">
        <v>13</v>
      </c>
      <c r="AD20" s="199">
        <v>40.200000000000003</v>
      </c>
      <c r="AE20" s="203" t="s">
        <v>436</v>
      </c>
    </row>
    <row r="21" spans="1:31" ht="15.75">
      <c r="A21" s="248">
        <v>16</v>
      </c>
      <c r="B21" s="249" t="s">
        <v>23</v>
      </c>
      <c r="C21" s="250">
        <v>8</v>
      </c>
      <c r="D21" s="251">
        <v>5.45</v>
      </c>
      <c r="E21" s="252">
        <v>3</v>
      </c>
      <c r="F21" s="251">
        <v>2.75</v>
      </c>
      <c r="G21" s="248">
        <v>16</v>
      </c>
      <c r="H21" s="249" t="s">
        <v>23</v>
      </c>
      <c r="I21" s="249">
        <v>114</v>
      </c>
      <c r="J21" s="249">
        <v>109.13</v>
      </c>
      <c r="K21" s="249">
        <v>8</v>
      </c>
      <c r="L21" s="249">
        <v>5.45</v>
      </c>
      <c r="M21" s="253">
        <v>3</v>
      </c>
      <c r="N21" s="253">
        <v>2.75</v>
      </c>
      <c r="O21" s="248">
        <v>16</v>
      </c>
      <c r="P21" s="249" t="s">
        <v>23</v>
      </c>
      <c r="Q21" s="249">
        <v>114</v>
      </c>
      <c r="R21" s="254">
        <v>109.13</v>
      </c>
      <c r="S21" s="249">
        <v>8</v>
      </c>
      <c r="T21" s="254">
        <v>5.45</v>
      </c>
      <c r="U21" s="253">
        <v>0</v>
      </c>
      <c r="V21" s="255">
        <v>0</v>
      </c>
      <c r="W21" s="13">
        <v>16</v>
      </c>
      <c r="X21" s="15" t="s">
        <v>23</v>
      </c>
      <c r="Y21" s="15">
        <v>110</v>
      </c>
      <c r="Z21" s="197">
        <v>99.95</v>
      </c>
      <c r="AA21" s="15">
        <v>8</v>
      </c>
      <c r="AB21" s="197">
        <v>5.45</v>
      </c>
      <c r="AC21" s="16">
        <v>0</v>
      </c>
      <c r="AD21" s="199">
        <v>0</v>
      </c>
      <c r="AE21" s="203" t="s">
        <v>437</v>
      </c>
    </row>
    <row r="22" spans="1:31" ht="15.75">
      <c r="A22" s="248">
        <v>17</v>
      </c>
      <c r="B22" s="249" t="s">
        <v>24</v>
      </c>
      <c r="C22" s="250">
        <v>4</v>
      </c>
      <c r="D22" s="251">
        <v>31.03</v>
      </c>
      <c r="E22" s="252">
        <v>3</v>
      </c>
      <c r="F22" s="251">
        <v>1.7</v>
      </c>
      <c r="G22" s="248">
        <v>17</v>
      </c>
      <c r="H22" s="249" t="s">
        <v>24</v>
      </c>
      <c r="I22" s="249">
        <v>97</v>
      </c>
      <c r="J22" s="249">
        <v>230.05</v>
      </c>
      <c r="K22" s="249">
        <v>4</v>
      </c>
      <c r="L22" s="249">
        <v>31.03</v>
      </c>
      <c r="M22" s="253">
        <v>3</v>
      </c>
      <c r="N22" s="253">
        <v>1.7</v>
      </c>
      <c r="O22" s="248">
        <v>17</v>
      </c>
      <c r="P22" s="249" t="s">
        <v>24</v>
      </c>
      <c r="Q22" s="249">
        <v>97</v>
      </c>
      <c r="R22" s="254">
        <v>230.05</v>
      </c>
      <c r="S22" s="249">
        <v>4</v>
      </c>
      <c r="T22" s="254">
        <v>31.03</v>
      </c>
      <c r="U22" s="253">
        <v>2</v>
      </c>
      <c r="V22" s="255">
        <v>25.5</v>
      </c>
      <c r="W22" s="13">
        <v>17</v>
      </c>
      <c r="X22" s="15" t="s">
        <v>24</v>
      </c>
      <c r="Y22" s="15">
        <v>97</v>
      </c>
      <c r="Z22" s="197">
        <v>230.05</v>
      </c>
      <c r="AA22" s="15">
        <v>4</v>
      </c>
      <c r="AB22" s="197">
        <v>31.03</v>
      </c>
      <c r="AC22" s="16">
        <v>2</v>
      </c>
      <c r="AD22" s="199">
        <v>24</v>
      </c>
      <c r="AE22" s="203" t="s">
        <v>438</v>
      </c>
    </row>
    <row r="23" spans="1:31" ht="15.75">
      <c r="A23" s="248">
        <v>18</v>
      </c>
      <c r="B23" s="249" t="s">
        <v>25</v>
      </c>
      <c r="C23" s="250">
        <v>18</v>
      </c>
      <c r="D23" s="251">
        <v>36.47</v>
      </c>
      <c r="E23" s="252">
        <v>1</v>
      </c>
      <c r="F23" s="251">
        <v>0.5</v>
      </c>
      <c r="G23" s="248">
        <v>18</v>
      </c>
      <c r="H23" s="249" t="s">
        <v>25</v>
      </c>
      <c r="I23" s="249">
        <v>72</v>
      </c>
      <c r="J23" s="249">
        <v>168.9</v>
      </c>
      <c r="K23" s="249">
        <v>18</v>
      </c>
      <c r="L23" s="249">
        <v>36.47</v>
      </c>
      <c r="M23" s="253">
        <v>1</v>
      </c>
      <c r="N23" s="253">
        <v>0.5</v>
      </c>
      <c r="O23" s="248">
        <v>18</v>
      </c>
      <c r="P23" s="249" t="s">
        <v>25</v>
      </c>
      <c r="Q23" s="249">
        <v>72</v>
      </c>
      <c r="R23" s="254">
        <v>168.9</v>
      </c>
      <c r="S23" s="249">
        <v>19</v>
      </c>
      <c r="T23" s="254">
        <v>41.47</v>
      </c>
      <c r="U23" s="253">
        <v>4</v>
      </c>
      <c r="V23" s="255">
        <v>8.6999999999999993</v>
      </c>
      <c r="W23" s="13">
        <v>18</v>
      </c>
      <c r="X23" s="15" t="s">
        <v>25</v>
      </c>
      <c r="Y23" s="15">
        <v>72</v>
      </c>
      <c r="Z23" s="197">
        <v>168.9</v>
      </c>
      <c r="AA23" s="15">
        <v>18</v>
      </c>
      <c r="AB23" s="197">
        <v>36.47</v>
      </c>
      <c r="AC23" s="16">
        <v>4</v>
      </c>
      <c r="AD23" s="199">
        <v>8.6999999999999993</v>
      </c>
      <c r="AE23" s="203" t="s">
        <v>439</v>
      </c>
    </row>
    <row r="24" spans="1:31" ht="15.75">
      <c r="A24" s="248">
        <v>19</v>
      </c>
      <c r="B24" s="249" t="s">
        <v>45</v>
      </c>
      <c r="C24" s="250">
        <v>11</v>
      </c>
      <c r="D24" s="251">
        <v>29.67</v>
      </c>
      <c r="E24" s="252">
        <v>3</v>
      </c>
      <c r="F24" s="251">
        <v>3.2</v>
      </c>
      <c r="G24" s="248">
        <v>19</v>
      </c>
      <c r="H24" s="249" t="s">
        <v>45</v>
      </c>
      <c r="I24" s="249">
        <v>99</v>
      </c>
      <c r="J24" s="249">
        <v>196.98</v>
      </c>
      <c r="K24" s="249">
        <v>11</v>
      </c>
      <c r="L24" s="249">
        <v>29.67</v>
      </c>
      <c r="M24" s="253">
        <v>3</v>
      </c>
      <c r="N24" s="253">
        <v>3.2</v>
      </c>
      <c r="O24" s="248">
        <v>19</v>
      </c>
      <c r="P24" s="249" t="s">
        <v>45</v>
      </c>
      <c r="Q24" s="249">
        <v>99</v>
      </c>
      <c r="R24" s="254">
        <v>196.98</v>
      </c>
      <c r="S24" s="249">
        <v>12</v>
      </c>
      <c r="T24" s="254">
        <v>30.67</v>
      </c>
      <c r="U24" s="253">
        <v>8</v>
      </c>
      <c r="V24" s="255">
        <v>3.75</v>
      </c>
      <c r="W24" s="13">
        <v>19</v>
      </c>
      <c r="X24" s="15" t="s">
        <v>45</v>
      </c>
      <c r="Y24" s="15">
        <v>98</v>
      </c>
      <c r="Z24" s="197">
        <v>182.18</v>
      </c>
      <c r="AA24" s="15">
        <v>12</v>
      </c>
      <c r="AB24" s="197">
        <v>30.67</v>
      </c>
      <c r="AC24" s="16">
        <v>2</v>
      </c>
      <c r="AD24" s="199">
        <v>1.1499999999999999</v>
      </c>
      <c r="AE24" s="203" t="s">
        <v>440</v>
      </c>
    </row>
    <row r="25" spans="1:31" ht="15.75">
      <c r="A25" s="248">
        <v>20</v>
      </c>
      <c r="B25" s="249" t="s">
        <v>41</v>
      </c>
      <c r="C25" s="250">
        <v>10</v>
      </c>
      <c r="D25" s="251">
        <v>64.625</v>
      </c>
      <c r="E25" s="252">
        <v>4</v>
      </c>
      <c r="F25" s="251">
        <v>3.6</v>
      </c>
      <c r="G25" s="248">
        <v>20</v>
      </c>
      <c r="H25" s="249" t="s">
        <v>41</v>
      </c>
      <c r="I25" s="249">
        <v>222</v>
      </c>
      <c r="J25" s="249">
        <v>295.47000000000003</v>
      </c>
      <c r="K25" s="249">
        <v>10</v>
      </c>
      <c r="L25" s="249">
        <v>64.63</v>
      </c>
      <c r="M25" s="253">
        <v>4</v>
      </c>
      <c r="N25" s="253">
        <v>3.6</v>
      </c>
      <c r="O25" s="248">
        <v>20</v>
      </c>
      <c r="P25" s="249" t="s">
        <v>41</v>
      </c>
      <c r="Q25" s="249">
        <v>222</v>
      </c>
      <c r="R25" s="254">
        <v>295.47000000000003</v>
      </c>
      <c r="S25" s="249">
        <v>10</v>
      </c>
      <c r="T25" s="254">
        <v>64.625</v>
      </c>
      <c r="U25" s="253">
        <v>3</v>
      </c>
      <c r="V25" s="255">
        <v>18.5</v>
      </c>
      <c r="W25" s="13">
        <v>20</v>
      </c>
      <c r="X25" s="15" t="s">
        <v>41</v>
      </c>
      <c r="Y25" s="15">
        <v>220</v>
      </c>
      <c r="Z25" s="197">
        <v>286.22000000000003</v>
      </c>
      <c r="AA25" s="15">
        <v>10</v>
      </c>
      <c r="AB25" s="197">
        <v>64.625</v>
      </c>
      <c r="AC25" s="16">
        <v>5</v>
      </c>
      <c r="AD25" s="199">
        <v>60.5</v>
      </c>
      <c r="AE25" s="203" t="s">
        <v>441</v>
      </c>
    </row>
    <row r="26" spans="1:31" ht="15.75">
      <c r="A26" s="248">
        <v>21</v>
      </c>
      <c r="B26" s="249" t="s">
        <v>4</v>
      </c>
      <c r="C26" s="250">
        <v>47</v>
      </c>
      <c r="D26" s="251">
        <v>156.19999999999999</v>
      </c>
      <c r="E26" s="252">
        <v>11</v>
      </c>
      <c r="F26" s="256">
        <v>19.45</v>
      </c>
      <c r="G26" s="248">
        <v>21</v>
      </c>
      <c r="H26" s="249" t="s">
        <v>4</v>
      </c>
      <c r="I26" s="249">
        <v>259</v>
      </c>
      <c r="J26" s="249">
        <v>441.38</v>
      </c>
      <c r="K26" s="249">
        <v>48</v>
      </c>
      <c r="L26" s="249">
        <v>157.4</v>
      </c>
      <c r="M26" s="253">
        <v>10</v>
      </c>
      <c r="N26" s="253">
        <v>18.25</v>
      </c>
      <c r="O26" s="248">
        <v>21</v>
      </c>
      <c r="P26" s="249" t="s">
        <v>4</v>
      </c>
      <c r="Q26" s="249">
        <v>259</v>
      </c>
      <c r="R26" s="254">
        <v>441.38</v>
      </c>
      <c r="S26" s="249">
        <v>54</v>
      </c>
      <c r="T26" s="254">
        <v>170.9</v>
      </c>
      <c r="U26" s="253">
        <v>12</v>
      </c>
      <c r="V26" s="255">
        <v>30</v>
      </c>
      <c r="W26" s="13">
        <v>21</v>
      </c>
      <c r="X26" s="15" t="s">
        <v>4</v>
      </c>
      <c r="Y26" s="15">
        <v>375</v>
      </c>
      <c r="Z26" s="197">
        <v>578.28</v>
      </c>
      <c r="AA26" s="15">
        <v>54</v>
      </c>
      <c r="AB26" s="197">
        <v>170.9</v>
      </c>
      <c r="AC26" s="16">
        <v>9</v>
      </c>
      <c r="AD26" s="199">
        <v>7.55</v>
      </c>
      <c r="AE26" s="203" t="s">
        <v>442</v>
      </c>
    </row>
    <row r="27" spans="1:31" ht="15.75">
      <c r="A27" s="248">
        <v>22</v>
      </c>
      <c r="B27" s="249" t="s">
        <v>31</v>
      </c>
      <c r="C27" s="250">
        <v>10</v>
      </c>
      <c r="D27" s="251">
        <v>23.85</v>
      </c>
      <c r="E27" s="252" t="s">
        <v>50</v>
      </c>
      <c r="F27" s="256" t="s">
        <v>50</v>
      </c>
      <c r="G27" s="248">
        <v>22</v>
      </c>
      <c r="H27" s="249" t="s">
        <v>31</v>
      </c>
      <c r="I27" s="249">
        <v>66</v>
      </c>
      <c r="J27" s="249">
        <v>57.17</v>
      </c>
      <c r="K27" s="249">
        <v>10</v>
      </c>
      <c r="L27" s="249">
        <v>23.85</v>
      </c>
      <c r="M27" s="253" t="s">
        <v>50</v>
      </c>
      <c r="N27" s="253" t="s">
        <v>50</v>
      </c>
      <c r="O27" s="248">
        <v>22</v>
      </c>
      <c r="P27" s="249" t="s">
        <v>31</v>
      </c>
      <c r="Q27" s="249">
        <v>66</v>
      </c>
      <c r="R27" s="254">
        <v>57.17</v>
      </c>
      <c r="S27" s="249">
        <v>10</v>
      </c>
      <c r="T27" s="254">
        <v>23.85</v>
      </c>
      <c r="U27" s="253">
        <v>0</v>
      </c>
      <c r="V27" s="255">
        <v>0</v>
      </c>
      <c r="W27" s="13">
        <v>22</v>
      </c>
      <c r="X27" s="15" t="s">
        <v>31</v>
      </c>
      <c r="Y27" s="15">
        <v>64</v>
      </c>
      <c r="Z27" s="197">
        <v>51.67</v>
      </c>
      <c r="AA27" s="15">
        <v>10</v>
      </c>
      <c r="AB27" s="197">
        <v>23.85</v>
      </c>
      <c r="AC27" s="16">
        <v>0</v>
      </c>
      <c r="AD27" s="199">
        <v>0</v>
      </c>
      <c r="AE27" s="203" t="s">
        <v>443</v>
      </c>
    </row>
    <row r="28" spans="1:31" ht="15.75">
      <c r="A28" s="248">
        <v>23</v>
      </c>
      <c r="B28" s="249" t="s">
        <v>20</v>
      </c>
      <c r="C28" s="250">
        <v>17</v>
      </c>
      <c r="D28" s="251">
        <v>52.11</v>
      </c>
      <c r="E28" s="252">
        <v>1</v>
      </c>
      <c r="F28" s="256">
        <v>0.2</v>
      </c>
      <c r="G28" s="248">
        <v>23</v>
      </c>
      <c r="H28" s="249" t="s">
        <v>20</v>
      </c>
      <c r="I28" s="249">
        <v>88</v>
      </c>
      <c r="J28" s="249">
        <v>266.64</v>
      </c>
      <c r="K28" s="249">
        <v>17</v>
      </c>
      <c r="L28" s="249">
        <v>52.11</v>
      </c>
      <c r="M28" s="253">
        <v>1</v>
      </c>
      <c r="N28" s="253">
        <v>0.2</v>
      </c>
      <c r="O28" s="248">
        <v>23</v>
      </c>
      <c r="P28" s="249" t="s">
        <v>20</v>
      </c>
      <c r="Q28" s="249">
        <v>88</v>
      </c>
      <c r="R28" s="254">
        <v>266.64</v>
      </c>
      <c r="S28" s="249">
        <v>17</v>
      </c>
      <c r="T28" s="254">
        <v>52.11</v>
      </c>
      <c r="U28" s="253">
        <v>2</v>
      </c>
      <c r="V28" s="255">
        <v>15</v>
      </c>
      <c r="W28" s="13">
        <v>23</v>
      </c>
      <c r="X28" s="15" t="s">
        <v>20</v>
      </c>
      <c r="Y28" s="15">
        <v>88</v>
      </c>
      <c r="Z28" s="197">
        <v>266.64</v>
      </c>
      <c r="AA28" s="15">
        <v>17</v>
      </c>
      <c r="AB28" s="197">
        <v>52.11</v>
      </c>
      <c r="AC28" s="16">
        <v>0</v>
      </c>
      <c r="AD28" s="199">
        <v>0</v>
      </c>
      <c r="AE28" s="203" t="s">
        <v>444</v>
      </c>
    </row>
    <row r="29" spans="1:31" ht="15.75">
      <c r="A29" s="248">
        <v>24</v>
      </c>
      <c r="B29" s="249" t="s">
        <v>15</v>
      </c>
      <c r="C29" s="250">
        <v>21</v>
      </c>
      <c r="D29" s="251">
        <v>123.05</v>
      </c>
      <c r="E29" s="252" t="s">
        <v>50</v>
      </c>
      <c r="F29" s="256" t="s">
        <v>50</v>
      </c>
      <c r="G29" s="248">
        <v>24</v>
      </c>
      <c r="H29" s="249" t="s">
        <v>15</v>
      </c>
      <c r="I29" s="249">
        <v>197</v>
      </c>
      <c r="J29" s="249">
        <v>659.51</v>
      </c>
      <c r="K29" s="249">
        <v>21</v>
      </c>
      <c r="L29" s="249">
        <v>123.05</v>
      </c>
      <c r="M29" s="253" t="s">
        <v>50</v>
      </c>
      <c r="N29" s="253" t="s">
        <v>50</v>
      </c>
      <c r="O29" s="248">
        <v>24</v>
      </c>
      <c r="P29" s="249" t="s">
        <v>15</v>
      </c>
      <c r="Q29" s="249">
        <v>197</v>
      </c>
      <c r="R29" s="254">
        <v>659.51</v>
      </c>
      <c r="S29" s="249">
        <v>21</v>
      </c>
      <c r="T29" s="254">
        <v>123.05</v>
      </c>
      <c r="U29" s="253">
        <v>0</v>
      </c>
      <c r="V29" s="255">
        <v>0</v>
      </c>
      <c r="W29" s="13">
        <v>24</v>
      </c>
      <c r="X29" s="15" t="s">
        <v>15</v>
      </c>
      <c r="Y29" s="15">
        <v>191</v>
      </c>
      <c r="Z29" s="197">
        <v>604.46</v>
      </c>
      <c r="AA29" s="15">
        <v>21</v>
      </c>
      <c r="AB29" s="197">
        <v>123.05</v>
      </c>
      <c r="AC29" s="16">
        <v>0</v>
      </c>
      <c r="AD29" s="199">
        <v>0</v>
      </c>
      <c r="AE29" s="203" t="s">
        <v>445</v>
      </c>
    </row>
    <row r="30" spans="1:31" ht="15.75">
      <c r="A30" s="248"/>
      <c r="B30" s="249"/>
      <c r="C30" s="250"/>
      <c r="D30" s="251"/>
      <c r="E30" s="252"/>
      <c r="F30" s="256"/>
      <c r="G30" s="248"/>
      <c r="H30" s="249"/>
      <c r="I30" s="249"/>
      <c r="J30" s="249"/>
      <c r="K30" s="249"/>
      <c r="L30" s="249"/>
      <c r="M30" s="253"/>
      <c r="N30" s="253"/>
      <c r="O30" s="248"/>
      <c r="P30" s="249"/>
      <c r="Q30" s="249"/>
      <c r="R30" s="254"/>
      <c r="S30" s="249"/>
      <c r="T30" s="254"/>
      <c r="U30" s="253"/>
      <c r="V30" s="255"/>
      <c r="W30" s="13">
        <v>25</v>
      </c>
      <c r="X30" s="15" t="s">
        <v>12</v>
      </c>
      <c r="Y30" s="15">
        <v>94</v>
      </c>
      <c r="Z30" s="197">
        <v>102.25</v>
      </c>
      <c r="AA30" s="15">
        <v>30</v>
      </c>
      <c r="AB30" s="197">
        <v>90.87</v>
      </c>
      <c r="AC30" s="16">
        <v>0</v>
      </c>
      <c r="AD30" s="199">
        <v>0</v>
      </c>
      <c r="AE30" s="203" t="s">
        <v>446</v>
      </c>
    </row>
    <row r="31" spans="1:31" ht="15.75">
      <c r="A31" s="248">
        <v>25</v>
      </c>
      <c r="B31" s="249" t="s">
        <v>44</v>
      </c>
      <c r="C31" s="250">
        <v>3</v>
      </c>
      <c r="D31" s="251">
        <v>16.010000000000002</v>
      </c>
      <c r="E31" s="252" t="s">
        <v>50</v>
      </c>
      <c r="F31" s="256" t="s">
        <v>50</v>
      </c>
      <c r="G31" s="248">
        <v>25</v>
      </c>
      <c r="H31" s="249" t="s">
        <v>44</v>
      </c>
      <c r="I31" s="249">
        <v>13</v>
      </c>
      <c r="J31" s="249">
        <v>46.86</v>
      </c>
      <c r="K31" s="249">
        <v>3</v>
      </c>
      <c r="L31" s="249">
        <v>16.010000000000002</v>
      </c>
      <c r="M31" s="253" t="s">
        <v>50</v>
      </c>
      <c r="N31" s="253" t="s">
        <v>50</v>
      </c>
      <c r="O31" s="248">
        <v>25</v>
      </c>
      <c r="P31" s="249" t="s">
        <v>44</v>
      </c>
      <c r="Q31" s="249">
        <v>13</v>
      </c>
      <c r="R31" s="254">
        <v>46.86</v>
      </c>
      <c r="S31" s="249">
        <v>3</v>
      </c>
      <c r="T31" s="254">
        <v>16.010000000000002</v>
      </c>
      <c r="U31" s="253">
        <v>0</v>
      </c>
      <c r="V31" s="255">
        <v>0</v>
      </c>
      <c r="W31" s="13">
        <v>26</v>
      </c>
      <c r="X31" s="15" t="s">
        <v>44</v>
      </c>
      <c r="Y31" s="15">
        <v>13</v>
      </c>
      <c r="Z31" s="197">
        <v>46.86</v>
      </c>
      <c r="AA31" s="15">
        <v>3</v>
      </c>
      <c r="AB31" s="197">
        <v>16.010000000000002</v>
      </c>
      <c r="AC31" s="16">
        <v>0</v>
      </c>
      <c r="AD31" s="199">
        <v>0</v>
      </c>
      <c r="AE31" s="203" t="s">
        <v>447</v>
      </c>
    </row>
    <row r="32" spans="1:31" ht="15.75">
      <c r="A32" s="248">
        <v>26</v>
      </c>
      <c r="B32" s="249" t="s">
        <v>5</v>
      </c>
      <c r="C32" s="250">
        <v>9</v>
      </c>
      <c r="D32" s="251">
        <v>25.1</v>
      </c>
      <c r="E32" s="252" t="s">
        <v>50</v>
      </c>
      <c r="F32" s="256" t="s">
        <v>50</v>
      </c>
      <c r="G32" s="248">
        <v>26</v>
      </c>
      <c r="H32" s="249" t="s">
        <v>5</v>
      </c>
      <c r="I32" s="249">
        <v>251</v>
      </c>
      <c r="J32" s="249">
        <v>460.75</v>
      </c>
      <c r="K32" s="249">
        <v>9</v>
      </c>
      <c r="L32" s="249">
        <v>25.1</v>
      </c>
      <c r="M32" s="253">
        <v>1</v>
      </c>
      <c r="N32" s="253">
        <v>1.5</v>
      </c>
      <c r="O32" s="248">
        <v>26</v>
      </c>
      <c r="P32" s="249" t="s">
        <v>5</v>
      </c>
      <c r="Q32" s="249">
        <v>251</v>
      </c>
      <c r="R32" s="254">
        <v>460.75</v>
      </c>
      <c r="S32" s="249">
        <v>9</v>
      </c>
      <c r="T32" s="254">
        <v>25.1</v>
      </c>
      <c r="U32" s="253">
        <v>1</v>
      </c>
      <c r="V32" s="255">
        <v>1.5</v>
      </c>
      <c r="W32" s="8">
        <v>27</v>
      </c>
      <c r="X32" s="24" t="s">
        <v>5</v>
      </c>
      <c r="Y32" s="15">
        <v>251</v>
      </c>
      <c r="Z32" s="197">
        <v>460.75</v>
      </c>
      <c r="AA32" s="15">
        <v>9</v>
      </c>
      <c r="AB32" s="197">
        <v>25.1</v>
      </c>
      <c r="AC32" s="16">
        <v>2</v>
      </c>
      <c r="AD32" s="199">
        <v>25.5</v>
      </c>
      <c r="AE32" s="203" t="s">
        <v>448</v>
      </c>
    </row>
    <row r="33" spans="1:31" ht="15.75">
      <c r="A33" s="248">
        <v>27</v>
      </c>
      <c r="B33" s="249" t="s">
        <v>6</v>
      </c>
      <c r="C33" s="250">
        <v>99</v>
      </c>
      <c r="D33" s="251">
        <v>174.82</v>
      </c>
      <c r="E33" s="252">
        <v>46</v>
      </c>
      <c r="F33" s="256">
        <v>174.04</v>
      </c>
      <c r="G33" s="248">
        <v>27</v>
      </c>
      <c r="H33" s="249" t="s">
        <v>6</v>
      </c>
      <c r="I33" s="249">
        <v>448</v>
      </c>
      <c r="J33" s="249">
        <v>1707.87</v>
      </c>
      <c r="K33" s="249">
        <v>101</v>
      </c>
      <c r="L33" s="249">
        <v>209.32</v>
      </c>
      <c r="M33" s="253">
        <v>44</v>
      </c>
      <c r="N33" s="253">
        <v>139.54</v>
      </c>
      <c r="O33" s="248">
        <v>27</v>
      </c>
      <c r="P33" s="249" t="s">
        <v>6</v>
      </c>
      <c r="Q33" s="249">
        <v>448</v>
      </c>
      <c r="R33" s="254">
        <v>1707.87</v>
      </c>
      <c r="S33" s="249">
        <v>101</v>
      </c>
      <c r="T33" s="254">
        <v>209.32</v>
      </c>
      <c r="U33" s="253">
        <v>5</v>
      </c>
      <c r="V33" s="255">
        <v>19.600000000000001</v>
      </c>
      <c r="W33" s="13">
        <v>28</v>
      </c>
      <c r="X33" s="224" t="s">
        <v>6</v>
      </c>
      <c r="Y33" s="15">
        <v>442</v>
      </c>
      <c r="Z33" s="197">
        <v>1664.31</v>
      </c>
      <c r="AA33" s="15">
        <v>102</v>
      </c>
      <c r="AB33" s="197">
        <v>214.32</v>
      </c>
      <c r="AC33" s="16">
        <v>7</v>
      </c>
      <c r="AD33" s="199">
        <v>10.85</v>
      </c>
      <c r="AE33" s="203" t="s">
        <v>449</v>
      </c>
    </row>
    <row r="34" spans="1:31" ht="15.75">
      <c r="A34" s="248">
        <v>28</v>
      </c>
      <c r="B34" s="249" t="s">
        <v>19</v>
      </c>
      <c r="C34" s="250">
        <v>23</v>
      </c>
      <c r="D34" s="251">
        <v>98.4</v>
      </c>
      <c r="E34" s="252">
        <v>17</v>
      </c>
      <c r="F34" s="256">
        <v>84.25</v>
      </c>
      <c r="G34" s="248">
        <v>28</v>
      </c>
      <c r="H34" s="249" t="s">
        <v>19</v>
      </c>
      <c r="I34" s="249">
        <v>203</v>
      </c>
      <c r="J34" s="249">
        <v>396.11</v>
      </c>
      <c r="K34" s="249">
        <v>24</v>
      </c>
      <c r="L34" s="249">
        <v>98.5</v>
      </c>
      <c r="M34" s="253">
        <v>16</v>
      </c>
      <c r="N34" s="253">
        <v>84.15</v>
      </c>
      <c r="O34" s="248">
        <v>28</v>
      </c>
      <c r="P34" s="249" t="s">
        <v>19</v>
      </c>
      <c r="Q34" s="249">
        <v>203</v>
      </c>
      <c r="R34" s="254">
        <v>396.11</v>
      </c>
      <c r="S34" s="249">
        <v>24</v>
      </c>
      <c r="T34" s="254">
        <v>98.5</v>
      </c>
      <c r="U34" s="253">
        <v>0</v>
      </c>
      <c r="V34" s="255">
        <v>0</v>
      </c>
      <c r="W34" s="13">
        <v>29</v>
      </c>
      <c r="X34" s="15" t="s">
        <v>19</v>
      </c>
      <c r="Y34" s="15">
        <v>179</v>
      </c>
      <c r="Z34" s="197">
        <v>392.06</v>
      </c>
      <c r="AA34" s="15">
        <v>24</v>
      </c>
      <c r="AB34" s="197">
        <v>98.5</v>
      </c>
      <c r="AC34" s="16">
        <v>0</v>
      </c>
      <c r="AD34" s="199">
        <v>0</v>
      </c>
      <c r="AE34" s="205" t="s">
        <v>450</v>
      </c>
    </row>
    <row r="35" spans="1:31" s="211" customFormat="1" ht="30">
      <c r="A35" s="257">
        <v>29</v>
      </c>
      <c r="B35" s="258" t="s">
        <v>136</v>
      </c>
      <c r="C35" s="259">
        <v>1</v>
      </c>
      <c r="D35" s="260">
        <v>5.25</v>
      </c>
      <c r="E35" s="261" t="s">
        <v>50</v>
      </c>
      <c r="F35" s="262" t="s">
        <v>50</v>
      </c>
      <c r="G35" s="257">
        <v>29</v>
      </c>
      <c r="H35" s="258" t="s">
        <v>136</v>
      </c>
      <c r="I35" s="258">
        <v>7</v>
      </c>
      <c r="J35" s="258">
        <v>7.91</v>
      </c>
      <c r="K35" s="258">
        <v>1</v>
      </c>
      <c r="L35" s="258">
        <v>5.25</v>
      </c>
      <c r="M35" s="263" t="s">
        <v>50</v>
      </c>
      <c r="N35" s="263" t="s">
        <v>50</v>
      </c>
      <c r="O35" s="257">
        <v>29</v>
      </c>
      <c r="P35" s="258" t="s">
        <v>136</v>
      </c>
      <c r="Q35" s="258">
        <v>7</v>
      </c>
      <c r="R35" s="264">
        <v>7.91</v>
      </c>
      <c r="S35" s="258">
        <v>1</v>
      </c>
      <c r="T35" s="264">
        <v>5.25</v>
      </c>
      <c r="U35" s="263">
        <v>0</v>
      </c>
      <c r="V35" s="265">
        <v>0</v>
      </c>
      <c r="W35" s="61">
        <v>30</v>
      </c>
      <c r="X35" s="66" t="s">
        <v>136</v>
      </c>
      <c r="Y35" s="62">
        <v>7</v>
      </c>
      <c r="Z35" s="207">
        <v>7.27</v>
      </c>
      <c r="AA35" s="62">
        <v>1</v>
      </c>
      <c r="AB35" s="207">
        <v>5.25</v>
      </c>
      <c r="AC35" s="63">
        <v>0</v>
      </c>
      <c r="AD35" s="209">
        <v>0</v>
      </c>
      <c r="AE35" s="66" t="s">
        <v>502</v>
      </c>
    </row>
    <row r="36" spans="1:31" ht="15.75">
      <c r="A36" s="404" t="s">
        <v>48</v>
      </c>
      <c r="B36" s="404"/>
      <c r="C36" s="266">
        <f>SUM(C6:C35)</f>
        <v>997</v>
      </c>
      <c r="D36" s="266">
        <f t="shared" ref="D36:F36" si="0">SUM(D6:D35)</f>
        <v>3803.6780000000003</v>
      </c>
      <c r="E36" s="266">
        <f t="shared" si="0"/>
        <v>254</v>
      </c>
      <c r="F36" s="266">
        <f t="shared" si="0"/>
        <v>895.4000000000002</v>
      </c>
      <c r="G36" s="248"/>
      <c r="H36" s="249" t="s">
        <v>48</v>
      </c>
      <c r="I36" s="267">
        <v>6474</v>
      </c>
      <c r="J36" s="267">
        <v>19749.439999999999</v>
      </c>
      <c r="K36" s="267">
        <f>SUM(K6:K35)</f>
        <v>1049</v>
      </c>
      <c r="L36" s="268">
        <v>4176.9049999999997</v>
      </c>
      <c r="M36" s="269">
        <v>204</v>
      </c>
      <c r="N36" s="269">
        <v>561.71</v>
      </c>
      <c r="O36" s="270"/>
      <c r="P36" s="271" t="s">
        <v>48</v>
      </c>
      <c r="Q36" s="271">
        <f>SUM(Q6:Q35)</f>
        <v>6474</v>
      </c>
      <c r="R36" s="272">
        <f>SUM(R6:R35)</f>
        <v>19749.439999999995</v>
      </c>
      <c r="S36" s="271">
        <f>SUM(S6:S35)</f>
        <v>1076</v>
      </c>
      <c r="T36" s="272">
        <f>SUM(T6:T35)</f>
        <v>4333.8550000000005</v>
      </c>
      <c r="U36" s="271">
        <f t="shared" ref="U36:V36" si="1">SUM(U6:U35)</f>
        <v>169</v>
      </c>
      <c r="V36" s="272">
        <f t="shared" si="1"/>
        <v>749.72500000000002</v>
      </c>
      <c r="W36" s="273"/>
      <c r="X36" s="274" t="s">
        <v>48</v>
      </c>
      <c r="Y36" s="274">
        <f>SUM(Y6:Y35)+1</f>
        <v>7134</v>
      </c>
      <c r="Z36" s="275">
        <f>SUM(Z6:Z35)</f>
        <v>21133.620000000003</v>
      </c>
      <c r="AA36" s="274">
        <f>SUM(AA6:AA35)</f>
        <v>1089</v>
      </c>
      <c r="AB36" s="275">
        <f>SUM(AB6:AB35)</f>
        <v>4418.1550000000007</v>
      </c>
      <c r="AC36" s="274">
        <f t="shared" ref="AC36:AD36" si="2">SUM(AC6:AC35)</f>
        <v>136</v>
      </c>
      <c r="AD36" s="276">
        <f t="shared" si="2"/>
        <v>754.16000000000008</v>
      </c>
      <c r="AE36" s="277" t="s">
        <v>456</v>
      </c>
    </row>
    <row r="37" spans="1:31" ht="15.75">
      <c r="A37" s="405" t="s">
        <v>137</v>
      </c>
      <c r="B37" s="406"/>
      <c r="C37" s="406"/>
      <c r="D37" s="406"/>
      <c r="E37" s="406"/>
      <c r="F37" s="407"/>
      <c r="G37" s="408" t="s">
        <v>222</v>
      </c>
      <c r="H37" s="409"/>
      <c r="I37" s="409"/>
      <c r="J37" s="409"/>
      <c r="K37" s="409"/>
      <c r="O37" s="410" t="s">
        <v>208</v>
      </c>
      <c r="P37" s="384"/>
      <c r="Q37" s="384"/>
      <c r="R37" s="384"/>
      <c r="S37" s="384"/>
      <c r="T37" s="278"/>
      <c r="U37" s="278"/>
      <c r="V37" s="278"/>
      <c r="W37" s="383" t="s">
        <v>237</v>
      </c>
      <c r="X37" s="384"/>
      <c r="Y37" s="384"/>
      <c r="Z37" s="384"/>
      <c r="AA37" s="384"/>
      <c r="AB37" s="278"/>
      <c r="AC37" s="278"/>
      <c r="AD37" s="278"/>
    </row>
    <row r="38" spans="1:31">
      <c r="G38" s="391" t="s">
        <v>229</v>
      </c>
      <c r="H38" s="391"/>
      <c r="I38" s="391"/>
      <c r="J38" s="391"/>
      <c r="K38" s="391"/>
      <c r="L38" s="279"/>
      <c r="M38" s="279"/>
      <c r="N38" s="279"/>
      <c r="O38" s="382" t="s">
        <v>230</v>
      </c>
      <c r="P38" s="382"/>
      <c r="Q38" s="382"/>
      <c r="R38" s="382"/>
      <c r="S38" s="382"/>
      <c r="T38" s="279"/>
      <c r="U38" s="279"/>
      <c r="V38" s="279"/>
      <c r="W38" s="381" t="s">
        <v>238</v>
      </c>
      <c r="X38" s="382"/>
      <c r="Y38" s="382"/>
      <c r="Z38" s="382"/>
      <c r="AA38" s="382"/>
      <c r="AB38" s="279"/>
      <c r="AC38" s="279"/>
      <c r="AD38" s="279"/>
    </row>
  </sheetData>
  <sortState ref="X6:AF35">
    <sortCondition ref="X6:X35"/>
  </sortState>
  <mergeCells count="36">
    <mergeCell ref="A36:B36"/>
    <mergeCell ref="A37:F37"/>
    <mergeCell ref="G37:K37"/>
    <mergeCell ref="O37:S37"/>
    <mergeCell ref="G4:G5"/>
    <mergeCell ref="H4:H5"/>
    <mergeCell ref="O4:O5"/>
    <mergeCell ref="A4:A5"/>
    <mergeCell ref="B4:B5"/>
    <mergeCell ref="G38:K38"/>
    <mergeCell ref="O38:S38"/>
    <mergeCell ref="P4:P5"/>
    <mergeCell ref="A1:F1"/>
    <mergeCell ref="G1:N1"/>
    <mergeCell ref="O1:V1"/>
    <mergeCell ref="C4:D4"/>
    <mergeCell ref="E4:F4"/>
    <mergeCell ref="I4:J4"/>
    <mergeCell ref="K4:L4"/>
    <mergeCell ref="M4:N4"/>
    <mergeCell ref="Q4:R4"/>
    <mergeCell ref="S4:T4"/>
    <mergeCell ref="U4:V4"/>
    <mergeCell ref="U3:V3"/>
    <mergeCell ref="M3:N3"/>
    <mergeCell ref="W38:AA38"/>
    <mergeCell ref="W37:AA37"/>
    <mergeCell ref="AE4:AE5"/>
    <mergeCell ref="W2:AE2"/>
    <mergeCell ref="W1:AE1"/>
    <mergeCell ref="AC3:AD3"/>
    <mergeCell ref="W4:W5"/>
    <mergeCell ref="X4:X5"/>
    <mergeCell ref="Y4:Z4"/>
    <mergeCell ref="AA4:AB4"/>
    <mergeCell ref="AC4:AD4"/>
  </mergeCells>
  <pageMargins left="0.43" right="0.31944444444444398" top="0.75" bottom="0.75" header="0.3" footer="0.3"/>
  <pageSetup scale="79" orientation="portrait" r:id="rId1"/>
  <colBreaks count="2" manualBreakCount="2">
    <brk id="6" max="1048575" man="1"/>
    <brk id="14" max="1048575"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5"/>
  <sheetViews>
    <sheetView view="pageBreakPreview" topLeftCell="A25" zoomScale="85" zoomScaleSheetLayoutView="85" workbookViewId="0">
      <selection activeCell="W16" sqref="W16"/>
    </sheetView>
  </sheetViews>
  <sheetFormatPr defaultColWidth="9" defaultRowHeight="15"/>
  <cols>
    <col min="1" max="1" width="6.85546875" style="239" customWidth="1"/>
    <col min="2" max="2" width="19.85546875" style="7" customWidth="1"/>
    <col min="3" max="5" width="9" style="7"/>
    <col min="6" max="6" width="12.7109375" style="7" customWidth="1"/>
    <col min="7" max="7" width="11" style="7" customWidth="1"/>
    <col min="8" max="8" width="10" style="7" customWidth="1"/>
    <col min="9" max="9" width="11.5703125" style="7" customWidth="1"/>
    <col min="10" max="10" width="11.28515625" style="7" hidden="1" customWidth="1"/>
    <col min="11" max="11" width="12.28515625" style="7" customWidth="1"/>
    <col min="12" max="12" width="23.5703125" style="7" customWidth="1"/>
    <col min="13" max="16384" width="9" style="7"/>
  </cols>
  <sheetData>
    <row r="1" spans="1:12" ht="15.75">
      <c r="A1" s="346" t="s">
        <v>369</v>
      </c>
      <c r="B1" s="346"/>
      <c r="C1" s="346"/>
      <c r="D1" s="346"/>
      <c r="E1" s="346"/>
      <c r="F1" s="346"/>
      <c r="G1" s="346"/>
      <c r="H1" s="346"/>
      <c r="I1" s="346"/>
      <c r="J1" s="346"/>
      <c r="K1" s="346"/>
      <c r="L1" s="346"/>
    </row>
    <row r="2" spans="1:12" ht="17.25" customHeight="1">
      <c r="A2" s="413" t="s">
        <v>370</v>
      </c>
      <c r="B2" s="413"/>
      <c r="C2" s="413"/>
      <c r="D2" s="413"/>
      <c r="E2" s="413"/>
      <c r="F2" s="413"/>
      <c r="G2" s="413"/>
      <c r="H2" s="413"/>
      <c r="I2" s="413"/>
      <c r="J2" s="413"/>
      <c r="K2" s="413"/>
      <c r="L2" s="413"/>
    </row>
    <row r="3" spans="1:12" ht="15" customHeight="1">
      <c r="A3" s="226"/>
      <c r="B3" s="226"/>
      <c r="C3" s="226"/>
      <c r="D3" s="226"/>
      <c r="E3" s="226"/>
      <c r="F3" s="226"/>
      <c r="G3" s="226"/>
      <c r="H3" s="226"/>
      <c r="I3" s="414" t="s">
        <v>310</v>
      </c>
      <c r="J3" s="414"/>
      <c r="K3" s="414"/>
      <c r="L3" s="414"/>
    </row>
    <row r="4" spans="1:12" s="53" customFormat="1" ht="75">
      <c r="A4" s="225" t="s">
        <v>574</v>
      </c>
      <c r="B4" s="225" t="s">
        <v>138</v>
      </c>
      <c r="C4" s="225" t="s">
        <v>575</v>
      </c>
      <c r="D4" s="227" t="s">
        <v>576</v>
      </c>
      <c r="E4" s="227" t="s">
        <v>577</v>
      </c>
      <c r="F4" s="227" t="s">
        <v>578</v>
      </c>
      <c r="G4" s="227" t="s">
        <v>579</v>
      </c>
      <c r="H4" s="227" t="s">
        <v>580</v>
      </c>
      <c r="I4" s="227" t="s">
        <v>581</v>
      </c>
      <c r="J4" s="227" t="s">
        <v>139</v>
      </c>
      <c r="K4" s="227" t="s">
        <v>582</v>
      </c>
      <c r="L4" s="177" t="s">
        <v>520</v>
      </c>
    </row>
    <row r="5" spans="1:12" ht="21" customHeight="1">
      <c r="A5" s="228">
        <v>1</v>
      </c>
      <c r="B5" s="215" t="s">
        <v>140</v>
      </c>
      <c r="C5" s="229">
        <v>14497</v>
      </c>
      <c r="D5" s="229">
        <v>978</v>
      </c>
      <c r="E5" s="229">
        <v>578</v>
      </c>
      <c r="F5" s="229">
        <v>300</v>
      </c>
      <c r="G5" s="229">
        <v>123</v>
      </c>
      <c r="H5" s="229">
        <v>38440</v>
      </c>
      <c r="I5" s="229">
        <f>SUM(C5:H5)</f>
        <v>54916</v>
      </c>
      <c r="J5" s="229">
        <f>SUM(C5:H5)</f>
        <v>54916</v>
      </c>
      <c r="K5" s="230">
        <f t="shared" ref="K5:K41" si="0">I5/$I$42*100</f>
        <v>6.1249026881492572</v>
      </c>
      <c r="L5" s="200" t="s">
        <v>421</v>
      </c>
    </row>
    <row r="6" spans="1:12" ht="21" customHeight="1">
      <c r="A6" s="228">
        <v>2</v>
      </c>
      <c r="B6" s="215" t="s">
        <v>21</v>
      </c>
      <c r="C6" s="229">
        <v>236</v>
      </c>
      <c r="D6" s="229">
        <v>1341</v>
      </c>
      <c r="E6" s="229">
        <v>8</v>
      </c>
      <c r="F6" s="229">
        <v>0</v>
      </c>
      <c r="G6" s="229">
        <v>0</v>
      </c>
      <c r="H6" s="229">
        <v>8650</v>
      </c>
      <c r="I6" s="229">
        <v>10236</v>
      </c>
      <c r="J6" s="229">
        <v>1585</v>
      </c>
      <c r="K6" s="230">
        <f t="shared" si="0"/>
        <v>1.1416436724432915</v>
      </c>
      <c r="L6" s="203" t="s">
        <v>422</v>
      </c>
    </row>
    <row r="7" spans="1:12" ht="21" customHeight="1">
      <c r="A7" s="228">
        <v>3</v>
      </c>
      <c r="B7" s="215" t="s">
        <v>141</v>
      </c>
      <c r="C7" s="229">
        <v>112</v>
      </c>
      <c r="D7" s="229">
        <v>239</v>
      </c>
      <c r="E7" s="229">
        <v>212</v>
      </c>
      <c r="F7" s="229">
        <v>0</v>
      </c>
      <c r="G7" s="229">
        <v>8</v>
      </c>
      <c r="H7" s="229">
        <v>13760</v>
      </c>
      <c r="I7" s="229">
        <v>14330</v>
      </c>
      <c r="J7" s="229">
        <v>571</v>
      </c>
      <c r="K7" s="230">
        <f t="shared" si="0"/>
        <v>1.5982565285377459</v>
      </c>
      <c r="L7" s="203" t="s">
        <v>423</v>
      </c>
    </row>
    <row r="8" spans="1:12" ht="21" customHeight="1">
      <c r="A8" s="228">
        <v>4</v>
      </c>
      <c r="B8" s="215" t="s">
        <v>40</v>
      </c>
      <c r="C8" s="229">
        <v>144</v>
      </c>
      <c r="D8" s="229">
        <v>223</v>
      </c>
      <c r="E8" s="229">
        <v>619</v>
      </c>
      <c r="F8" s="229">
        <v>300</v>
      </c>
      <c r="G8" s="229">
        <v>73</v>
      </c>
      <c r="H8" s="229">
        <v>11200</v>
      </c>
      <c r="I8" s="229">
        <f>SUM(C8:H8)</f>
        <v>12559</v>
      </c>
      <c r="J8" s="229">
        <v>1359</v>
      </c>
      <c r="K8" s="230">
        <f t="shared" si="0"/>
        <v>1.4007329896654257</v>
      </c>
      <c r="L8" s="203" t="s">
        <v>424</v>
      </c>
    </row>
    <row r="9" spans="1:12" ht="21" customHeight="1">
      <c r="A9" s="228">
        <v>5</v>
      </c>
      <c r="B9" s="215" t="s">
        <v>142</v>
      </c>
      <c r="C9" s="229">
        <v>314</v>
      </c>
      <c r="D9" s="229">
        <v>1107</v>
      </c>
      <c r="E9" s="229">
        <v>236</v>
      </c>
      <c r="F9" s="229">
        <v>0</v>
      </c>
      <c r="G9" s="229">
        <v>24</v>
      </c>
      <c r="H9" s="229">
        <v>18270</v>
      </c>
      <c r="I9" s="229">
        <f>SUM(C9:H9)</f>
        <v>19951</v>
      </c>
      <c r="J9" s="229">
        <v>1681</v>
      </c>
      <c r="K9" s="230">
        <f t="shared" si="0"/>
        <v>2.2251790649585881</v>
      </c>
      <c r="L9" s="203" t="s">
        <v>425</v>
      </c>
    </row>
    <row r="10" spans="1:12" ht="21" customHeight="1">
      <c r="A10" s="228">
        <v>6</v>
      </c>
      <c r="B10" s="215" t="s">
        <v>29</v>
      </c>
      <c r="C10" s="229">
        <v>0</v>
      </c>
      <c r="D10" s="229">
        <v>0</v>
      </c>
      <c r="E10" s="229">
        <v>0</v>
      </c>
      <c r="F10" s="229">
        <v>0</v>
      </c>
      <c r="G10" s="229">
        <v>131</v>
      </c>
      <c r="H10" s="229">
        <v>2050</v>
      </c>
      <c r="I10" s="229">
        <f>SUM(C10:H10)</f>
        <v>2181</v>
      </c>
      <c r="J10" s="229">
        <v>131</v>
      </c>
      <c r="K10" s="230">
        <f t="shared" si="0"/>
        <v>0.24325174380605885</v>
      </c>
      <c r="L10" s="203" t="s">
        <v>426</v>
      </c>
    </row>
    <row r="11" spans="1:12" ht="21" customHeight="1">
      <c r="A11" s="228">
        <v>7</v>
      </c>
      <c r="B11" s="215" t="s">
        <v>11</v>
      </c>
      <c r="C11" s="229">
        <v>0</v>
      </c>
      <c r="D11" s="229">
        <v>7</v>
      </c>
      <c r="E11" s="229">
        <v>26</v>
      </c>
      <c r="F11" s="229">
        <v>0</v>
      </c>
      <c r="G11" s="229">
        <v>0</v>
      </c>
      <c r="H11" s="229">
        <v>880</v>
      </c>
      <c r="I11" s="229">
        <v>912</v>
      </c>
      <c r="J11" s="229">
        <v>33</v>
      </c>
      <c r="K11" s="230">
        <f t="shared" si="0"/>
        <v>0.10171737292577977</v>
      </c>
      <c r="L11" s="203" t="s">
        <v>427</v>
      </c>
    </row>
    <row r="12" spans="1:12" ht="21" customHeight="1">
      <c r="A12" s="228">
        <v>8</v>
      </c>
      <c r="B12" s="215" t="s">
        <v>33</v>
      </c>
      <c r="C12" s="229">
        <v>35071</v>
      </c>
      <c r="D12" s="229">
        <v>202</v>
      </c>
      <c r="E12" s="229">
        <v>1221</v>
      </c>
      <c r="F12" s="229">
        <v>350</v>
      </c>
      <c r="G12" s="229">
        <v>112</v>
      </c>
      <c r="H12" s="229">
        <v>35770</v>
      </c>
      <c r="I12" s="229">
        <f>SUM(C12:H12)</f>
        <v>72726</v>
      </c>
      <c r="J12" s="229">
        <v>36956</v>
      </c>
      <c r="K12" s="230">
        <f t="shared" si="0"/>
        <v>8.1112912975880036</v>
      </c>
      <c r="L12" s="203" t="s">
        <v>428</v>
      </c>
    </row>
    <row r="13" spans="1:12" ht="21" customHeight="1">
      <c r="A13" s="228">
        <v>9</v>
      </c>
      <c r="B13" s="215" t="s">
        <v>143</v>
      </c>
      <c r="C13" s="229">
        <v>93</v>
      </c>
      <c r="D13" s="229">
        <v>110</v>
      </c>
      <c r="E13" s="229">
        <v>1331</v>
      </c>
      <c r="F13" s="229">
        <v>350</v>
      </c>
      <c r="G13" s="229">
        <v>24</v>
      </c>
      <c r="H13" s="229">
        <v>4560</v>
      </c>
      <c r="I13" s="229">
        <v>6470</v>
      </c>
      <c r="J13" s="229">
        <v>1910</v>
      </c>
      <c r="K13" s="230">
        <f t="shared" si="0"/>
        <v>0.721613380295828</v>
      </c>
      <c r="L13" s="203" t="s">
        <v>429</v>
      </c>
    </row>
    <row r="14" spans="1:12" ht="21" customHeight="1">
      <c r="A14" s="228">
        <v>10</v>
      </c>
      <c r="B14" s="215" t="s">
        <v>2</v>
      </c>
      <c r="C14" s="229">
        <v>64</v>
      </c>
      <c r="D14" s="229">
        <v>2398</v>
      </c>
      <c r="E14" s="229">
        <v>142</v>
      </c>
      <c r="F14" s="229">
        <v>0</v>
      </c>
      <c r="G14" s="229">
        <v>2</v>
      </c>
      <c r="H14" s="229">
        <v>33840</v>
      </c>
      <c r="I14" s="229">
        <f>SUM(C14:H14)</f>
        <v>36446</v>
      </c>
      <c r="J14" s="229">
        <v>2606</v>
      </c>
      <c r="K14" s="230">
        <f t="shared" si="0"/>
        <v>4.0649028219879053</v>
      </c>
      <c r="L14" s="203" t="s">
        <v>430</v>
      </c>
    </row>
    <row r="15" spans="1:12" ht="21" customHeight="1">
      <c r="A15" s="228">
        <v>11</v>
      </c>
      <c r="B15" s="215" t="s">
        <v>30</v>
      </c>
      <c r="C15" s="229">
        <v>5685</v>
      </c>
      <c r="D15" s="229">
        <v>1431</v>
      </c>
      <c r="E15" s="229">
        <v>43</v>
      </c>
      <c r="F15" s="229">
        <v>0</v>
      </c>
      <c r="G15" s="229">
        <v>0</v>
      </c>
      <c r="H15" s="229">
        <v>111050</v>
      </c>
      <c r="I15" s="229">
        <v>118208</v>
      </c>
      <c r="J15" s="229">
        <v>7159</v>
      </c>
      <c r="K15" s="230">
        <f t="shared" si="0"/>
        <v>13.183999143432649</v>
      </c>
      <c r="L15" s="203" t="s">
        <v>431</v>
      </c>
    </row>
    <row r="16" spans="1:12" ht="21" customHeight="1">
      <c r="A16" s="228">
        <v>12</v>
      </c>
      <c r="B16" s="215" t="s">
        <v>18</v>
      </c>
      <c r="C16" s="229">
        <v>91</v>
      </c>
      <c r="D16" s="229">
        <v>209</v>
      </c>
      <c r="E16" s="229">
        <v>90</v>
      </c>
      <c r="F16" s="229">
        <v>0</v>
      </c>
      <c r="G16" s="229">
        <v>10</v>
      </c>
      <c r="H16" s="229">
        <v>18180</v>
      </c>
      <c r="I16" s="229">
        <v>18580</v>
      </c>
      <c r="J16" s="229">
        <v>400</v>
      </c>
      <c r="K16" s="230">
        <f t="shared" si="0"/>
        <v>2.0722684089484522</v>
      </c>
      <c r="L16" s="203" t="s">
        <v>432</v>
      </c>
    </row>
    <row r="17" spans="1:12" ht="21" customHeight="1">
      <c r="A17" s="228">
        <v>13</v>
      </c>
      <c r="B17" s="215" t="s">
        <v>144</v>
      </c>
      <c r="C17" s="229">
        <v>13593</v>
      </c>
      <c r="D17" s="229">
        <v>4141</v>
      </c>
      <c r="E17" s="229">
        <v>1131</v>
      </c>
      <c r="F17" s="229">
        <v>450</v>
      </c>
      <c r="G17" s="229">
        <v>0</v>
      </c>
      <c r="H17" s="229">
        <v>24700</v>
      </c>
      <c r="I17" s="229">
        <v>44015</v>
      </c>
      <c r="J17" s="229">
        <v>19315</v>
      </c>
      <c r="K17" s="230">
        <f t="shared" si="0"/>
        <v>4.9090900979475842</v>
      </c>
      <c r="L17" s="203" t="s">
        <v>433</v>
      </c>
    </row>
    <row r="18" spans="1:12" ht="21" customHeight="1">
      <c r="A18" s="228">
        <v>14</v>
      </c>
      <c r="B18" s="215" t="s">
        <v>145</v>
      </c>
      <c r="C18" s="229">
        <v>837</v>
      </c>
      <c r="D18" s="229">
        <v>704</v>
      </c>
      <c r="E18" s="229">
        <v>1044</v>
      </c>
      <c r="F18" s="229">
        <v>0</v>
      </c>
      <c r="G18" s="229">
        <v>36</v>
      </c>
      <c r="H18" s="229">
        <v>6110</v>
      </c>
      <c r="I18" s="229">
        <v>8732</v>
      </c>
      <c r="J18" s="229">
        <v>2621</v>
      </c>
      <c r="K18" s="230">
        <f t="shared" si="0"/>
        <v>0.97389923288147917</v>
      </c>
      <c r="L18" s="203" t="s">
        <v>434</v>
      </c>
    </row>
    <row r="19" spans="1:12" ht="21" customHeight="1">
      <c r="A19" s="228">
        <v>15</v>
      </c>
      <c r="B19" s="215" t="s">
        <v>34</v>
      </c>
      <c r="C19" s="229">
        <v>2931</v>
      </c>
      <c r="D19" s="229">
        <v>820</v>
      </c>
      <c r="E19" s="229">
        <v>1364</v>
      </c>
      <c r="F19" s="229">
        <v>0</v>
      </c>
      <c r="G19" s="229">
        <v>78</v>
      </c>
      <c r="H19" s="229">
        <v>61660</v>
      </c>
      <c r="I19" s="229">
        <v>66853</v>
      </c>
      <c r="J19" s="229">
        <v>5193</v>
      </c>
      <c r="K19" s="230">
        <f t="shared" si="0"/>
        <v>7.4562626449639859</v>
      </c>
      <c r="L19" s="203" t="s">
        <v>435</v>
      </c>
    </row>
    <row r="20" spans="1:12" ht="21" customHeight="1">
      <c r="A20" s="228">
        <v>16</v>
      </c>
      <c r="B20" s="215" t="s">
        <v>146</v>
      </c>
      <c r="C20" s="229">
        <v>5961</v>
      </c>
      <c r="D20" s="229">
        <v>794</v>
      </c>
      <c r="E20" s="229">
        <v>1887</v>
      </c>
      <c r="F20" s="229">
        <v>1250</v>
      </c>
      <c r="G20" s="229">
        <v>287</v>
      </c>
      <c r="H20" s="229">
        <v>64320</v>
      </c>
      <c r="I20" s="229">
        <v>74500</v>
      </c>
      <c r="J20" s="229">
        <v>10179</v>
      </c>
      <c r="K20" s="230">
        <f t="shared" si="0"/>
        <v>8.3091494330817923</v>
      </c>
      <c r="L20" s="203" t="s">
        <v>436</v>
      </c>
    </row>
    <row r="21" spans="1:12" ht="21" customHeight="1">
      <c r="A21" s="228">
        <v>17</v>
      </c>
      <c r="B21" s="215" t="s">
        <v>147</v>
      </c>
      <c r="C21" s="229">
        <v>56</v>
      </c>
      <c r="D21" s="229">
        <v>109</v>
      </c>
      <c r="E21" s="229">
        <v>13</v>
      </c>
      <c r="F21" s="229">
        <v>0</v>
      </c>
      <c r="G21" s="229">
        <v>2</v>
      </c>
      <c r="H21" s="229">
        <v>10630</v>
      </c>
      <c r="I21" s="229">
        <v>10811</v>
      </c>
      <c r="J21" s="229">
        <v>180</v>
      </c>
      <c r="K21" s="230">
        <f t="shared" si="0"/>
        <v>1.2057746915576812</v>
      </c>
      <c r="L21" s="203" t="s">
        <v>437</v>
      </c>
    </row>
    <row r="22" spans="1:12" ht="21" customHeight="1">
      <c r="A22" s="228">
        <v>18</v>
      </c>
      <c r="B22" s="215" t="s">
        <v>148</v>
      </c>
      <c r="C22" s="229">
        <v>82</v>
      </c>
      <c r="D22" s="229">
        <v>230</v>
      </c>
      <c r="E22" s="229">
        <v>11</v>
      </c>
      <c r="F22" s="229">
        <v>0</v>
      </c>
      <c r="G22" s="229">
        <v>2</v>
      </c>
      <c r="H22" s="229">
        <v>5860</v>
      </c>
      <c r="I22" s="229">
        <f>SUM(C22:H22)</f>
        <v>6185</v>
      </c>
      <c r="J22" s="229">
        <v>325</v>
      </c>
      <c r="K22" s="230">
        <f t="shared" si="0"/>
        <v>0.68982670125652179</v>
      </c>
      <c r="L22" s="203" t="s">
        <v>438</v>
      </c>
    </row>
    <row r="23" spans="1:12" ht="21" customHeight="1">
      <c r="A23" s="228">
        <v>19</v>
      </c>
      <c r="B23" s="215" t="s">
        <v>149</v>
      </c>
      <c r="C23" s="229">
        <v>0</v>
      </c>
      <c r="D23" s="229">
        <v>169</v>
      </c>
      <c r="E23" s="229">
        <v>1</v>
      </c>
      <c r="F23" s="229">
        <v>0</v>
      </c>
      <c r="G23" s="229">
        <v>2</v>
      </c>
      <c r="H23" s="229">
        <v>9090</v>
      </c>
      <c r="I23" s="229">
        <v>9261</v>
      </c>
      <c r="J23" s="229">
        <v>172</v>
      </c>
      <c r="K23" s="230">
        <f t="shared" si="0"/>
        <v>1.0328997704667175</v>
      </c>
      <c r="L23" s="203" t="s">
        <v>439</v>
      </c>
    </row>
    <row r="24" spans="1:12" ht="21" customHeight="1">
      <c r="A24" s="228">
        <v>20</v>
      </c>
      <c r="B24" s="215" t="s">
        <v>45</v>
      </c>
      <c r="C24" s="229">
        <v>16</v>
      </c>
      <c r="D24" s="229">
        <v>197</v>
      </c>
      <c r="E24" s="229">
        <v>10</v>
      </c>
      <c r="F24" s="229">
        <v>0</v>
      </c>
      <c r="G24" s="229">
        <v>0</v>
      </c>
      <c r="H24" s="229">
        <v>7290</v>
      </c>
      <c r="I24" s="229">
        <v>7513</v>
      </c>
      <c r="J24" s="229">
        <v>223</v>
      </c>
      <c r="K24" s="230">
        <f t="shared" si="0"/>
        <v>0.83794147235897309</v>
      </c>
      <c r="L24" s="203" t="s">
        <v>440</v>
      </c>
    </row>
    <row r="25" spans="1:12" ht="21" customHeight="1">
      <c r="A25" s="228">
        <v>21</v>
      </c>
      <c r="B25" s="215" t="s">
        <v>150</v>
      </c>
      <c r="C25" s="229">
        <v>1384</v>
      </c>
      <c r="D25" s="229">
        <v>295</v>
      </c>
      <c r="E25" s="229">
        <v>246</v>
      </c>
      <c r="F25" s="229">
        <v>0</v>
      </c>
      <c r="G25" s="229">
        <v>22</v>
      </c>
      <c r="H25" s="229">
        <v>25780</v>
      </c>
      <c r="I25" s="229">
        <v>27728</v>
      </c>
      <c r="J25" s="229">
        <v>1947</v>
      </c>
      <c r="K25" s="230">
        <f t="shared" si="0"/>
        <v>3.0925650400066029</v>
      </c>
      <c r="L25" s="203" t="s">
        <v>441</v>
      </c>
    </row>
    <row r="26" spans="1:12" ht="21" customHeight="1">
      <c r="A26" s="228">
        <v>22</v>
      </c>
      <c r="B26" s="215" t="s">
        <v>4</v>
      </c>
      <c r="C26" s="229">
        <v>0</v>
      </c>
      <c r="D26" s="229">
        <v>441</v>
      </c>
      <c r="E26" s="229">
        <v>3172</v>
      </c>
      <c r="F26" s="229">
        <v>300</v>
      </c>
      <c r="G26" s="229">
        <v>45</v>
      </c>
      <c r="H26" s="229">
        <v>2810</v>
      </c>
      <c r="I26" s="229">
        <f>SUM(C26:H26)</f>
        <v>6768</v>
      </c>
      <c r="J26" s="229">
        <v>3958</v>
      </c>
      <c r="K26" s="230">
        <f t="shared" si="0"/>
        <v>0.75484997802815523</v>
      </c>
      <c r="L26" s="203" t="s">
        <v>442</v>
      </c>
    </row>
    <row r="27" spans="1:12" ht="21" customHeight="1">
      <c r="A27" s="228">
        <v>23</v>
      </c>
      <c r="B27" s="215" t="s">
        <v>151</v>
      </c>
      <c r="C27" s="229">
        <v>5050</v>
      </c>
      <c r="D27" s="229">
        <v>57</v>
      </c>
      <c r="E27" s="229">
        <v>1039</v>
      </c>
      <c r="F27" s="229">
        <v>0</v>
      </c>
      <c r="G27" s="229">
        <v>62</v>
      </c>
      <c r="H27" s="229">
        <v>142310</v>
      </c>
      <c r="I27" s="229">
        <f>SUM(C27:H27)</f>
        <v>148518</v>
      </c>
      <c r="J27" s="229">
        <v>6208</v>
      </c>
      <c r="K27" s="230">
        <f t="shared" si="0"/>
        <v>16.56454034231465</v>
      </c>
      <c r="L27" s="203" t="s">
        <v>443</v>
      </c>
    </row>
    <row r="28" spans="1:12" ht="21" customHeight="1">
      <c r="A28" s="228">
        <v>24</v>
      </c>
      <c r="B28" s="215" t="s">
        <v>152</v>
      </c>
      <c r="C28" s="229">
        <v>98</v>
      </c>
      <c r="D28" s="229">
        <v>267</v>
      </c>
      <c r="E28" s="229">
        <v>2</v>
      </c>
      <c r="F28" s="229">
        <v>0</v>
      </c>
      <c r="G28" s="229">
        <v>0</v>
      </c>
      <c r="H28" s="229">
        <v>4940</v>
      </c>
      <c r="I28" s="229">
        <f>SUM(C28:H28)</f>
        <v>5307</v>
      </c>
      <c r="J28" s="229">
        <v>367</v>
      </c>
      <c r="K28" s="230">
        <f t="shared" si="0"/>
        <v>0.59190142337402774</v>
      </c>
      <c r="L28" s="203" t="s">
        <v>444</v>
      </c>
    </row>
    <row r="29" spans="1:12" ht="21" customHeight="1">
      <c r="A29" s="228">
        <v>25</v>
      </c>
      <c r="B29" s="215" t="s">
        <v>153</v>
      </c>
      <c r="C29" s="229">
        <v>14152</v>
      </c>
      <c r="D29" s="229">
        <v>660</v>
      </c>
      <c r="E29" s="229">
        <v>1070</v>
      </c>
      <c r="F29" s="229">
        <v>450</v>
      </c>
      <c r="G29" s="229">
        <v>151</v>
      </c>
      <c r="H29" s="229">
        <v>17670</v>
      </c>
      <c r="I29" s="229">
        <v>34152</v>
      </c>
      <c r="J29" s="229">
        <v>16483</v>
      </c>
      <c r="K29" s="230">
        <f t="shared" si="0"/>
        <v>3.8090479387732792</v>
      </c>
      <c r="L29" s="203" t="s">
        <v>445</v>
      </c>
    </row>
    <row r="30" spans="1:12" ht="21" customHeight="1">
      <c r="A30" s="228">
        <v>26</v>
      </c>
      <c r="B30" s="215" t="s">
        <v>12</v>
      </c>
      <c r="C30" s="229"/>
      <c r="D30" s="229"/>
      <c r="E30" s="229"/>
      <c r="F30" s="229"/>
      <c r="G30" s="229">
        <v>0</v>
      </c>
      <c r="H30" s="229">
        <v>20410</v>
      </c>
      <c r="I30" s="229">
        <v>20410</v>
      </c>
      <c r="J30" s="229"/>
      <c r="K30" s="230">
        <f t="shared" si="0"/>
        <v>2.2763723480429441</v>
      </c>
      <c r="L30" s="203" t="s">
        <v>446</v>
      </c>
    </row>
    <row r="31" spans="1:12" ht="21" customHeight="1">
      <c r="A31" s="228">
        <v>27</v>
      </c>
      <c r="B31" s="215" t="s">
        <v>154</v>
      </c>
      <c r="C31" s="229">
        <v>0</v>
      </c>
      <c r="D31" s="229">
        <v>47</v>
      </c>
      <c r="E31" s="229">
        <v>3</v>
      </c>
      <c r="F31" s="229">
        <v>0</v>
      </c>
      <c r="G31" s="229">
        <v>2</v>
      </c>
      <c r="H31" s="229">
        <v>2080</v>
      </c>
      <c r="I31" s="229">
        <v>2131</v>
      </c>
      <c r="J31" s="229">
        <v>52</v>
      </c>
      <c r="K31" s="230">
        <f t="shared" si="0"/>
        <v>0.23767513344828589</v>
      </c>
      <c r="L31" s="203" t="s">
        <v>447</v>
      </c>
    </row>
    <row r="32" spans="1:12" ht="21" customHeight="1">
      <c r="A32" s="228">
        <v>28</v>
      </c>
      <c r="B32" s="215" t="s">
        <v>155</v>
      </c>
      <c r="C32" s="229">
        <v>1260</v>
      </c>
      <c r="D32" s="229">
        <v>461</v>
      </c>
      <c r="E32" s="229">
        <v>1617</v>
      </c>
      <c r="F32" s="229">
        <v>1250</v>
      </c>
      <c r="G32" s="229">
        <v>176</v>
      </c>
      <c r="H32" s="229">
        <v>22830</v>
      </c>
      <c r="I32" s="229">
        <v>27593</v>
      </c>
      <c r="J32" s="229">
        <v>4764</v>
      </c>
      <c r="K32" s="230">
        <f t="shared" si="0"/>
        <v>3.0775081920406158</v>
      </c>
      <c r="L32" s="203" t="s">
        <v>448</v>
      </c>
    </row>
    <row r="33" spans="1:12" ht="21" customHeight="1">
      <c r="A33" s="228">
        <v>29</v>
      </c>
      <c r="B33" s="215" t="s">
        <v>6</v>
      </c>
      <c r="C33" s="229">
        <v>534</v>
      </c>
      <c r="D33" s="229">
        <v>1708</v>
      </c>
      <c r="E33" s="229">
        <v>24</v>
      </c>
      <c r="F33" s="229">
        <v>0</v>
      </c>
      <c r="G33" s="229">
        <v>5</v>
      </c>
      <c r="H33" s="229">
        <v>16800</v>
      </c>
      <c r="I33" s="229">
        <v>19071</v>
      </c>
      <c r="J33" s="229">
        <v>2271</v>
      </c>
      <c r="K33" s="230">
        <f t="shared" si="0"/>
        <v>2.1270307226617833</v>
      </c>
      <c r="L33" s="203" t="s">
        <v>449</v>
      </c>
    </row>
    <row r="34" spans="1:12" ht="21" customHeight="1">
      <c r="A34" s="228">
        <v>30</v>
      </c>
      <c r="B34" s="215" t="s">
        <v>156</v>
      </c>
      <c r="C34" s="229">
        <v>22</v>
      </c>
      <c r="D34" s="229">
        <v>396</v>
      </c>
      <c r="E34" s="229">
        <v>396</v>
      </c>
      <c r="F34" s="229">
        <v>0</v>
      </c>
      <c r="G34" s="229">
        <v>148</v>
      </c>
      <c r="H34" s="229">
        <v>6260</v>
      </c>
      <c r="I34" s="229">
        <v>7222</v>
      </c>
      <c r="J34" s="229">
        <v>962</v>
      </c>
      <c r="K34" s="230">
        <f t="shared" si="0"/>
        <v>0.8054856000767342</v>
      </c>
      <c r="L34" s="205" t="s">
        <v>450</v>
      </c>
    </row>
    <row r="35" spans="1:12" s="211" customFormat="1" ht="30" customHeight="1">
      <c r="A35" s="231">
        <v>31</v>
      </c>
      <c r="B35" s="343" t="s">
        <v>589</v>
      </c>
      <c r="C35" s="229">
        <v>365</v>
      </c>
      <c r="D35" s="229">
        <v>8</v>
      </c>
      <c r="E35" s="229">
        <v>0</v>
      </c>
      <c r="F35" s="229">
        <v>0</v>
      </c>
      <c r="G35" s="229">
        <v>0</v>
      </c>
      <c r="H35" s="229">
        <v>0</v>
      </c>
      <c r="I35" s="229">
        <f t="shared" ref="I35:I41" si="1">SUM(C35:H35)</f>
        <v>373</v>
      </c>
      <c r="J35" s="229">
        <v>373</v>
      </c>
      <c r="K35" s="230">
        <f t="shared" si="0"/>
        <v>4.1601513268986687E-2</v>
      </c>
      <c r="L35" s="66" t="s">
        <v>502</v>
      </c>
    </row>
    <row r="36" spans="1:12" ht="21" customHeight="1">
      <c r="A36" s="228">
        <v>32</v>
      </c>
      <c r="B36" s="215" t="s">
        <v>0</v>
      </c>
      <c r="C36" s="229">
        <v>0</v>
      </c>
      <c r="D36" s="229">
        <v>0</v>
      </c>
      <c r="E36" s="229">
        <v>0</v>
      </c>
      <c r="F36" s="229">
        <v>0</v>
      </c>
      <c r="G36" s="229">
        <v>6</v>
      </c>
      <c r="H36" s="229">
        <v>0</v>
      </c>
      <c r="I36" s="229">
        <f t="shared" si="1"/>
        <v>6</v>
      </c>
      <c r="J36" s="229">
        <v>6</v>
      </c>
      <c r="K36" s="230">
        <f t="shared" si="0"/>
        <v>6.6919324293276169E-4</v>
      </c>
      <c r="L36" s="213" t="s">
        <v>451</v>
      </c>
    </row>
    <row r="37" spans="1:12" ht="21" customHeight="1">
      <c r="A37" s="228">
        <v>33</v>
      </c>
      <c r="B37" s="215" t="s">
        <v>158</v>
      </c>
      <c r="C37" s="229">
        <v>0</v>
      </c>
      <c r="D37" s="229">
        <v>0</v>
      </c>
      <c r="E37" s="229">
        <v>0</v>
      </c>
      <c r="F37" s="229">
        <v>0</v>
      </c>
      <c r="G37" s="229">
        <v>0</v>
      </c>
      <c r="H37" s="229">
        <v>0</v>
      </c>
      <c r="I37" s="229">
        <f t="shared" si="1"/>
        <v>0</v>
      </c>
      <c r="J37" s="229">
        <v>0</v>
      </c>
      <c r="K37" s="230">
        <f t="shared" si="0"/>
        <v>0</v>
      </c>
      <c r="L37" s="215" t="s">
        <v>459</v>
      </c>
    </row>
    <row r="38" spans="1:12" ht="21" customHeight="1">
      <c r="A38" s="228">
        <v>34</v>
      </c>
      <c r="B38" s="215" t="s">
        <v>159</v>
      </c>
      <c r="C38" s="229">
        <v>4</v>
      </c>
      <c r="D38" s="229">
        <v>0</v>
      </c>
      <c r="E38" s="229">
        <v>0</v>
      </c>
      <c r="F38" s="229">
        <v>0</v>
      </c>
      <c r="G38" s="229">
        <v>0</v>
      </c>
      <c r="H38" s="229">
        <v>0</v>
      </c>
      <c r="I38" s="229">
        <f t="shared" si="1"/>
        <v>4</v>
      </c>
      <c r="J38" s="229">
        <v>4</v>
      </c>
      <c r="K38" s="230">
        <f t="shared" si="0"/>
        <v>4.4612882862184118E-4</v>
      </c>
      <c r="L38" s="215" t="s">
        <v>460</v>
      </c>
    </row>
    <row r="39" spans="1:12" ht="21" customHeight="1">
      <c r="A39" s="228">
        <v>35</v>
      </c>
      <c r="B39" s="215" t="s">
        <v>160</v>
      </c>
      <c r="C39" s="229">
        <v>0</v>
      </c>
      <c r="D39" s="229">
        <v>0</v>
      </c>
      <c r="E39" s="229">
        <v>0</v>
      </c>
      <c r="F39" s="229">
        <v>0</v>
      </c>
      <c r="G39" s="229">
        <v>0</v>
      </c>
      <c r="H39" s="229">
        <v>0</v>
      </c>
      <c r="I39" s="229">
        <f t="shared" si="1"/>
        <v>0</v>
      </c>
      <c r="J39" s="229">
        <v>0</v>
      </c>
      <c r="K39" s="230">
        <f t="shared" si="0"/>
        <v>0</v>
      </c>
      <c r="L39" s="213" t="s">
        <v>452</v>
      </c>
    </row>
    <row r="40" spans="1:12" ht="21" customHeight="1">
      <c r="A40" s="228">
        <v>36</v>
      </c>
      <c r="B40" s="215" t="s">
        <v>161</v>
      </c>
      <c r="C40" s="229">
        <v>120</v>
      </c>
      <c r="D40" s="229">
        <v>0</v>
      </c>
      <c r="E40" s="229">
        <v>0</v>
      </c>
      <c r="F40" s="229">
        <v>0</v>
      </c>
      <c r="G40" s="229">
        <v>3</v>
      </c>
      <c r="H40" s="229">
        <v>0</v>
      </c>
      <c r="I40" s="229">
        <f t="shared" si="1"/>
        <v>123</v>
      </c>
      <c r="J40" s="229">
        <v>123</v>
      </c>
      <c r="K40" s="230">
        <f t="shared" si="0"/>
        <v>1.3718461480121614E-2</v>
      </c>
      <c r="L40" s="213" t="s">
        <v>453</v>
      </c>
    </row>
    <row r="41" spans="1:12" ht="21" customHeight="1">
      <c r="A41" s="228">
        <v>37</v>
      </c>
      <c r="B41" s="215" t="s">
        <v>124</v>
      </c>
      <c r="C41" s="229">
        <v>0</v>
      </c>
      <c r="D41" s="229">
        <v>0</v>
      </c>
      <c r="E41" s="229">
        <v>0</v>
      </c>
      <c r="F41" s="229">
        <v>0</v>
      </c>
      <c r="G41" s="229">
        <v>1022</v>
      </c>
      <c r="H41" s="232">
        <v>790</v>
      </c>
      <c r="I41" s="229">
        <f t="shared" si="1"/>
        <v>1812</v>
      </c>
      <c r="J41" s="229">
        <v>1022</v>
      </c>
      <c r="K41" s="230">
        <f t="shared" si="0"/>
        <v>0.20209635936569403</v>
      </c>
      <c r="L41" s="213" t="s">
        <v>454</v>
      </c>
    </row>
    <row r="42" spans="1:12" ht="21" customHeight="1">
      <c r="A42" s="228"/>
      <c r="B42" s="233" t="s">
        <v>162</v>
      </c>
      <c r="C42" s="234">
        <f>SUM(C5:C41)</f>
        <v>102772</v>
      </c>
      <c r="D42" s="234">
        <f t="shared" ref="D42:K42" si="2">SUM(D5:D41)</f>
        <v>19749</v>
      </c>
      <c r="E42" s="234">
        <v>17536</v>
      </c>
      <c r="F42" s="234">
        <f t="shared" si="2"/>
        <v>5000</v>
      </c>
      <c r="G42" s="234">
        <f>SUM(G5:G41)-2</f>
        <v>2554</v>
      </c>
      <c r="H42" s="234">
        <f>SUM(H5:H41)</f>
        <v>748990</v>
      </c>
      <c r="I42" s="234">
        <v>896602</v>
      </c>
      <c r="J42" s="234">
        <f t="shared" si="2"/>
        <v>186055</v>
      </c>
      <c r="K42" s="412">
        <f t="shared" si="2"/>
        <v>100.00011153220717</v>
      </c>
      <c r="L42" s="233" t="s">
        <v>457</v>
      </c>
    </row>
    <row r="43" spans="1:12" ht="21" customHeight="1">
      <c r="A43" s="228"/>
      <c r="B43" s="233" t="s">
        <v>163</v>
      </c>
      <c r="C43" s="235">
        <f>C42/$I$42*100</f>
        <v>11.462387993780965</v>
      </c>
      <c r="D43" s="235">
        <f t="shared" ref="D43:I43" si="3">D42/$I$42*100</f>
        <v>2.2026495591131852</v>
      </c>
      <c r="E43" s="235">
        <f t="shared" si="3"/>
        <v>1.9558287846781512</v>
      </c>
      <c r="F43" s="235">
        <f t="shared" si="3"/>
        <v>0.55766103577730142</v>
      </c>
      <c r="G43" s="235">
        <f t="shared" si="3"/>
        <v>0.28485325707504555</v>
      </c>
      <c r="H43" s="235">
        <f t="shared" si="3"/>
        <v>83.536507837368205</v>
      </c>
      <c r="I43" s="235">
        <f t="shared" si="3"/>
        <v>100</v>
      </c>
      <c r="J43" s="235">
        <v>100</v>
      </c>
      <c r="K43" s="412"/>
      <c r="L43" s="233" t="s">
        <v>458</v>
      </c>
    </row>
    <row r="44" spans="1:12" ht="21" customHeight="1">
      <c r="A44" s="236" t="s">
        <v>237</v>
      </c>
      <c r="C44" s="190"/>
      <c r="D44" s="190"/>
      <c r="E44" s="190"/>
      <c r="F44" s="190"/>
      <c r="G44" s="190"/>
      <c r="H44" s="190"/>
      <c r="I44" s="190"/>
      <c r="J44" s="190"/>
      <c r="K44" s="190"/>
      <c r="L44" s="237"/>
    </row>
    <row r="45" spans="1:12" ht="21" customHeight="1">
      <c r="A45" s="238" t="s">
        <v>238</v>
      </c>
      <c r="L45" s="237"/>
    </row>
  </sheetData>
  <sortState ref="B5:M41">
    <sortCondition ref="B5:B41"/>
  </sortState>
  <mergeCells count="4">
    <mergeCell ref="K42:K43"/>
    <mergeCell ref="A1:L1"/>
    <mergeCell ref="A2:L2"/>
    <mergeCell ref="I3:L3"/>
  </mergeCells>
  <pageMargins left="0.69930555555555596" right="0.69930555555555596" top="0.75" bottom="0.75" header="0.3" footer="0.3"/>
  <pageSetup scale="67"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46"/>
  <sheetViews>
    <sheetView view="pageBreakPreview" topLeftCell="A34" zoomScaleSheetLayoutView="100" workbookViewId="0">
      <selection activeCell="W16" sqref="W16"/>
    </sheetView>
  </sheetViews>
  <sheetFormatPr defaultColWidth="9" defaultRowHeight="15"/>
  <cols>
    <col min="1" max="1" width="19.7109375" style="7" customWidth="1"/>
    <col min="2" max="2" width="8.140625" style="7" hidden="1" customWidth="1"/>
    <col min="3" max="4" width="8.7109375" style="7" customWidth="1"/>
    <col min="5" max="5" width="9.42578125" style="224" hidden="1" customWidth="1"/>
    <col min="6" max="7" width="9.28515625" style="224" customWidth="1"/>
    <col min="8" max="8" width="8.5703125" style="7" hidden="1" customWidth="1"/>
    <col min="9" max="10" width="8.7109375" style="7" customWidth="1"/>
    <col min="11" max="11" width="7.7109375" style="7" hidden="1" customWidth="1"/>
    <col min="12" max="12" width="7.42578125" style="7" customWidth="1"/>
    <col min="13" max="13" width="8.140625" style="7" customWidth="1"/>
    <col min="14" max="14" width="8.85546875" style="7" hidden="1" customWidth="1"/>
    <col min="15" max="16" width="8.42578125" style="7" customWidth="1"/>
    <col min="17" max="17" width="8.85546875" style="7" hidden="1" customWidth="1"/>
    <col min="18" max="18" width="8.85546875" style="7" customWidth="1"/>
    <col min="19" max="19" width="9.5703125" style="32" customWidth="1"/>
    <col min="20" max="20" width="21.140625" style="7" customWidth="1"/>
    <col min="21" max="21" width="0" style="7" hidden="1" customWidth="1"/>
    <col min="22" max="16384" width="9" style="7"/>
  </cols>
  <sheetData>
    <row r="1" spans="1:21" ht="21.75" customHeight="1">
      <c r="A1" s="419" t="s">
        <v>521</v>
      </c>
      <c r="B1" s="419"/>
      <c r="C1" s="419"/>
      <c r="D1" s="419"/>
      <c r="E1" s="419"/>
      <c r="F1" s="419"/>
      <c r="G1" s="419"/>
      <c r="H1" s="419"/>
      <c r="I1" s="419"/>
      <c r="J1" s="419"/>
      <c r="K1" s="419"/>
      <c r="L1" s="419"/>
      <c r="M1" s="419"/>
      <c r="N1" s="419"/>
      <c r="O1" s="419"/>
      <c r="P1" s="419"/>
      <c r="Q1" s="419"/>
      <c r="R1" s="419"/>
      <c r="S1" s="419"/>
      <c r="T1" s="419"/>
      <c r="U1" s="190"/>
    </row>
    <row r="2" spans="1:21" s="192" customFormat="1" ht="21.75" customHeight="1">
      <c r="A2" s="418" t="s">
        <v>522</v>
      </c>
      <c r="B2" s="418"/>
      <c r="C2" s="418"/>
      <c r="D2" s="418"/>
      <c r="E2" s="418"/>
      <c r="F2" s="418"/>
      <c r="G2" s="418"/>
      <c r="H2" s="418"/>
      <c r="I2" s="418"/>
      <c r="J2" s="418"/>
      <c r="K2" s="418"/>
      <c r="L2" s="418"/>
      <c r="M2" s="418"/>
      <c r="N2" s="418"/>
      <c r="O2" s="418"/>
      <c r="P2" s="418"/>
      <c r="Q2" s="418"/>
      <c r="R2" s="418"/>
      <c r="S2" s="418"/>
      <c r="T2" s="418"/>
      <c r="U2" s="191"/>
    </row>
    <row r="3" spans="1:21" ht="18.75" customHeight="1">
      <c r="A3" s="427" t="s">
        <v>311</v>
      </c>
      <c r="B3" s="427"/>
      <c r="C3" s="427"/>
      <c r="D3" s="427"/>
      <c r="E3" s="427"/>
      <c r="F3" s="427"/>
      <c r="G3" s="427"/>
      <c r="H3" s="427"/>
      <c r="I3" s="427"/>
      <c r="J3" s="427"/>
      <c r="K3" s="427"/>
      <c r="L3" s="427"/>
      <c r="M3" s="427"/>
      <c r="N3" s="427"/>
      <c r="O3" s="427"/>
      <c r="P3" s="427"/>
      <c r="Q3" s="427"/>
      <c r="R3" s="427"/>
      <c r="S3" s="427"/>
      <c r="T3" s="427"/>
      <c r="U3" s="190"/>
    </row>
    <row r="4" spans="1:21" ht="45.75" customHeight="1">
      <c r="A4" s="422" t="s">
        <v>164</v>
      </c>
      <c r="B4" s="423" t="s">
        <v>312</v>
      </c>
      <c r="C4" s="424"/>
      <c r="D4" s="425"/>
      <c r="E4" s="423" t="s">
        <v>313</v>
      </c>
      <c r="F4" s="424"/>
      <c r="G4" s="425"/>
      <c r="H4" s="389" t="s">
        <v>314</v>
      </c>
      <c r="I4" s="426"/>
      <c r="J4" s="390"/>
      <c r="K4" s="389" t="s">
        <v>315</v>
      </c>
      <c r="L4" s="426"/>
      <c r="M4" s="390"/>
      <c r="N4" s="389" t="s">
        <v>316</v>
      </c>
      <c r="O4" s="426"/>
      <c r="P4" s="390"/>
      <c r="Q4" s="389" t="s">
        <v>317</v>
      </c>
      <c r="R4" s="426"/>
      <c r="S4" s="426"/>
      <c r="T4" s="420" t="s">
        <v>523</v>
      </c>
      <c r="U4" s="193"/>
    </row>
    <row r="5" spans="1:21">
      <c r="A5" s="421"/>
      <c r="B5" s="189">
        <v>2014</v>
      </c>
      <c r="C5" s="194">
        <v>2016</v>
      </c>
      <c r="D5" s="195">
        <v>2017</v>
      </c>
      <c r="E5" s="189">
        <v>2014</v>
      </c>
      <c r="F5" s="194">
        <v>2016</v>
      </c>
      <c r="G5" s="195">
        <v>2017</v>
      </c>
      <c r="H5" s="189">
        <v>2014</v>
      </c>
      <c r="I5" s="189">
        <v>2016</v>
      </c>
      <c r="J5" s="189">
        <v>2017</v>
      </c>
      <c r="K5" s="189">
        <v>2014</v>
      </c>
      <c r="L5" s="189">
        <v>2016</v>
      </c>
      <c r="M5" s="189">
        <v>2017</v>
      </c>
      <c r="N5" s="189">
        <v>2014</v>
      </c>
      <c r="O5" s="194">
        <v>2016</v>
      </c>
      <c r="P5" s="195">
        <v>2017</v>
      </c>
      <c r="Q5" s="189">
        <v>2014</v>
      </c>
      <c r="R5" s="189">
        <v>2016</v>
      </c>
      <c r="S5" s="189">
        <v>2017</v>
      </c>
      <c r="T5" s="421"/>
      <c r="U5" s="189">
        <v>2014</v>
      </c>
    </row>
    <row r="6" spans="1:21" ht="21.75" customHeight="1">
      <c r="A6" s="9" t="s">
        <v>37</v>
      </c>
      <c r="B6" s="196">
        <v>221.03</v>
      </c>
      <c r="C6" s="197">
        <v>232.98</v>
      </c>
      <c r="D6" s="197">
        <v>241.98</v>
      </c>
      <c r="E6" s="198">
        <v>746.2</v>
      </c>
      <c r="F6" s="197">
        <v>1431.45</v>
      </c>
      <c r="G6" s="197">
        <v>3618.85</v>
      </c>
      <c r="H6" s="198">
        <v>380.75</v>
      </c>
      <c r="I6" s="197">
        <v>380.75</v>
      </c>
      <c r="J6" s="197">
        <v>378.2</v>
      </c>
      <c r="K6" s="198">
        <v>50.66</v>
      </c>
      <c r="L6" s="197">
        <v>58.16</v>
      </c>
      <c r="M6" s="197">
        <v>58.16</v>
      </c>
      <c r="N6" s="198">
        <v>131.84</v>
      </c>
      <c r="O6" s="197">
        <v>572.96</v>
      </c>
      <c r="P6" s="197">
        <v>1867.23</v>
      </c>
      <c r="Q6" s="198">
        <f t="shared" ref="Q6:Q42" si="0">B6+E6+H6+K6+N6</f>
        <v>1530.48</v>
      </c>
      <c r="R6" s="197">
        <v>2676.3</v>
      </c>
      <c r="S6" s="199">
        <v>6164.42</v>
      </c>
      <c r="T6" s="200" t="s">
        <v>421</v>
      </c>
      <c r="U6" s="201">
        <v>221.03</v>
      </c>
    </row>
    <row r="7" spans="1:21" ht="21.75" customHeight="1">
      <c r="A7" s="9" t="s">
        <v>43</v>
      </c>
      <c r="B7" s="196">
        <v>103.91</v>
      </c>
      <c r="C7" s="197">
        <v>104.605</v>
      </c>
      <c r="D7" s="197">
        <v>104.605</v>
      </c>
      <c r="E7" s="198">
        <v>0</v>
      </c>
      <c r="F7" s="202" t="s">
        <v>278</v>
      </c>
      <c r="G7" s="202" t="s">
        <v>278</v>
      </c>
      <c r="H7" s="198">
        <v>0</v>
      </c>
      <c r="I7" s="202" t="s">
        <v>278</v>
      </c>
      <c r="J7" s="202" t="s">
        <v>278</v>
      </c>
      <c r="K7" s="198">
        <v>0</v>
      </c>
      <c r="L7" s="202" t="s">
        <v>278</v>
      </c>
      <c r="M7" s="202" t="s">
        <v>278</v>
      </c>
      <c r="N7" s="198">
        <v>2.5000000000000001E-2</v>
      </c>
      <c r="O7" s="197">
        <v>0.26500000000000001</v>
      </c>
      <c r="P7" s="197">
        <v>0.26500000000000001</v>
      </c>
      <c r="Q7" s="198">
        <f t="shared" si="0"/>
        <v>103.935</v>
      </c>
      <c r="R7" s="197">
        <v>104.87</v>
      </c>
      <c r="S7" s="199">
        <v>104.87</v>
      </c>
      <c r="T7" s="203" t="s">
        <v>422</v>
      </c>
      <c r="U7" s="201">
        <v>103.91</v>
      </c>
    </row>
    <row r="8" spans="1:21" ht="21.75" customHeight="1">
      <c r="A8" s="9" t="s">
        <v>22</v>
      </c>
      <c r="B8" s="196">
        <v>34.11</v>
      </c>
      <c r="C8" s="197">
        <v>34.11</v>
      </c>
      <c r="D8" s="197">
        <v>34.11</v>
      </c>
      <c r="E8" s="198">
        <v>0</v>
      </c>
      <c r="F8" s="202" t="s">
        <v>278</v>
      </c>
      <c r="G8" s="202" t="s">
        <v>278</v>
      </c>
      <c r="H8" s="198">
        <v>0</v>
      </c>
      <c r="I8" s="202" t="s">
        <v>278</v>
      </c>
      <c r="J8" s="202" t="s">
        <v>278</v>
      </c>
      <c r="K8" s="198">
        <v>0</v>
      </c>
      <c r="L8" s="202" t="s">
        <v>278</v>
      </c>
      <c r="M8" s="202" t="s">
        <v>278</v>
      </c>
      <c r="N8" s="198">
        <v>0</v>
      </c>
      <c r="O8" s="202">
        <v>0</v>
      </c>
      <c r="P8" s="202">
        <v>11.78</v>
      </c>
      <c r="Q8" s="198">
        <f t="shared" si="0"/>
        <v>34.11</v>
      </c>
      <c r="R8" s="197">
        <v>34.11</v>
      </c>
      <c r="S8" s="199">
        <v>45.89</v>
      </c>
      <c r="T8" s="203" t="s">
        <v>423</v>
      </c>
      <c r="U8" s="201">
        <v>34.11</v>
      </c>
    </row>
    <row r="9" spans="1:21" ht="21.75" customHeight="1">
      <c r="A9" s="9" t="s">
        <v>40</v>
      </c>
      <c r="B9" s="196">
        <v>70.7</v>
      </c>
      <c r="C9" s="197">
        <v>70.7</v>
      </c>
      <c r="D9" s="197">
        <v>70.7</v>
      </c>
      <c r="E9" s="198">
        <v>0</v>
      </c>
      <c r="F9" s="202" t="s">
        <v>278</v>
      </c>
      <c r="G9" s="202" t="s">
        <v>278</v>
      </c>
      <c r="H9" s="198">
        <v>43.42</v>
      </c>
      <c r="I9" s="197">
        <v>43.42</v>
      </c>
      <c r="J9" s="197">
        <v>113</v>
      </c>
      <c r="K9" s="198">
        <v>0</v>
      </c>
      <c r="L9" s="202" t="s">
        <v>278</v>
      </c>
      <c r="M9" s="202" t="s">
        <v>278</v>
      </c>
      <c r="N9" s="198">
        <v>0</v>
      </c>
      <c r="O9" s="202">
        <v>5.0999999999999996</v>
      </c>
      <c r="P9" s="202">
        <v>108.52</v>
      </c>
      <c r="Q9" s="198">
        <f t="shared" si="0"/>
        <v>114.12</v>
      </c>
      <c r="R9" s="197">
        <v>119.22</v>
      </c>
      <c r="S9" s="199">
        <v>292.21999999999997</v>
      </c>
      <c r="T9" s="203" t="s">
        <v>424</v>
      </c>
      <c r="U9" s="201">
        <v>70.7</v>
      </c>
    </row>
    <row r="10" spans="1:21" ht="21.75" customHeight="1">
      <c r="A10" s="9" t="s">
        <v>7</v>
      </c>
      <c r="B10" s="196">
        <v>52</v>
      </c>
      <c r="C10" s="197">
        <v>52</v>
      </c>
      <c r="D10" s="197">
        <v>76</v>
      </c>
      <c r="E10" s="198">
        <v>0</v>
      </c>
      <c r="F10" s="202" t="s">
        <v>278</v>
      </c>
      <c r="G10" s="202" t="s">
        <v>278</v>
      </c>
      <c r="H10" s="198">
        <v>264.89999999999998</v>
      </c>
      <c r="I10" s="197">
        <v>279.89999999999998</v>
      </c>
      <c r="J10" s="197">
        <v>228</v>
      </c>
      <c r="K10" s="198">
        <v>0</v>
      </c>
      <c r="L10" s="202" t="s">
        <v>278</v>
      </c>
      <c r="M10" s="202" t="s">
        <v>278</v>
      </c>
      <c r="N10" s="198">
        <v>7.1</v>
      </c>
      <c r="O10" s="202">
        <v>93.58</v>
      </c>
      <c r="P10" s="202">
        <v>128.86000000000001</v>
      </c>
      <c r="Q10" s="198">
        <f t="shared" si="0"/>
        <v>324</v>
      </c>
      <c r="R10" s="197">
        <v>425.47999999999996</v>
      </c>
      <c r="S10" s="199">
        <v>432.86</v>
      </c>
      <c r="T10" s="203" t="s">
        <v>425</v>
      </c>
      <c r="U10" s="201">
        <v>52</v>
      </c>
    </row>
    <row r="11" spans="1:21" ht="21.75" customHeight="1">
      <c r="A11" s="9" t="s">
        <v>29</v>
      </c>
      <c r="B11" s="196">
        <v>0</v>
      </c>
      <c r="C11" s="202"/>
      <c r="D11" s="202"/>
      <c r="E11" s="198">
        <v>0</v>
      </c>
      <c r="F11" s="202"/>
      <c r="G11" s="202"/>
      <c r="H11" s="198">
        <v>0</v>
      </c>
      <c r="I11" s="202" t="s">
        <v>278</v>
      </c>
      <c r="J11" s="202" t="s">
        <v>278</v>
      </c>
      <c r="K11" s="198">
        <v>16</v>
      </c>
      <c r="L11" s="202">
        <v>16</v>
      </c>
      <c r="M11" s="202">
        <v>16</v>
      </c>
      <c r="N11" s="198">
        <v>5.15</v>
      </c>
      <c r="O11" s="197">
        <v>14.28</v>
      </c>
      <c r="P11" s="197">
        <v>40.270000000000003</v>
      </c>
      <c r="Q11" s="198">
        <f t="shared" si="0"/>
        <v>21.15</v>
      </c>
      <c r="R11" s="197">
        <v>30.28</v>
      </c>
      <c r="S11" s="199">
        <v>56.27</v>
      </c>
      <c r="T11" s="203" t="s">
        <v>426</v>
      </c>
      <c r="U11" s="201">
        <v>0</v>
      </c>
    </row>
    <row r="12" spans="1:21" ht="21.75" customHeight="1">
      <c r="A12" s="9" t="s">
        <v>11</v>
      </c>
      <c r="B12" s="196">
        <v>0.05</v>
      </c>
      <c r="C12" s="197">
        <v>0.05</v>
      </c>
      <c r="D12" s="197">
        <v>0.05</v>
      </c>
      <c r="E12" s="198">
        <v>0</v>
      </c>
      <c r="F12" s="202" t="s">
        <v>278</v>
      </c>
      <c r="G12" s="202" t="s">
        <v>278</v>
      </c>
      <c r="H12" s="198">
        <v>0</v>
      </c>
      <c r="I12" s="202" t="s">
        <v>278</v>
      </c>
      <c r="J12" s="202" t="s">
        <v>278</v>
      </c>
      <c r="K12" s="198">
        <v>0</v>
      </c>
      <c r="L12" s="202" t="s">
        <v>278</v>
      </c>
      <c r="M12" s="202" t="s">
        <v>278</v>
      </c>
      <c r="N12" s="198">
        <v>0</v>
      </c>
      <c r="O12" s="202">
        <v>0</v>
      </c>
      <c r="P12" s="202">
        <v>0.71</v>
      </c>
      <c r="Q12" s="198">
        <f t="shared" si="0"/>
        <v>0.05</v>
      </c>
      <c r="R12" s="197">
        <v>0.05</v>
      </c>
      <c r="S12" s="199">
        <v>0.76</v>
      </c>
      <c r="T12" s="203" t="s">
        <v>427</v>
      </c>
      <c r="U12" s="201">
        <v>0.05</v>
      </c>
    </row>
    <row r="13" spans="1:21" ht="21.75" customHeight="1">
      <c r="A13" s="9" t="s">
        <v>33</v>
      </c>
      <c r="B13" s="196">
        <v>15.6</v>
      </c>
      <c r="C13" s="197">
        <v>16.600000000000001</v>
      </c>
      <c r="D13" s="197">
        <v>16.600000000000001</v>
      </c>
      <c r="E13" s="198">
        <v>3454.3</v>
      </c>
      <c r="F13" s="197">
        <v>4037.5</v>
      </c>
      <c r="G13" s="197">
        <v>5340.62</v>
      </c>
      <c r="H13" s="198">
        <v>43.9</v>
      </c>
      <c r="I13" s="197">
        <v>56.3</v>
      </c>
      <c r="J13" s="197">
        <v>65.3</v>
      </c>
      <c r="K13" s="198">
        <v>0</v>
      </c>
      <c r="L13" s="202" t="s">
        <v>278</v>
      </c>
      <c r="M13" s="202" t="s">
        <v>278</v>
      </c>
      <c r="N13" s="198">
        <v>916.4</v>
      </c>
      <c r="O13" s="197">
        <v>1119.173</v>
      </c>
      <c r="P13" s="197">
        <v>1249.3699999999999</v>
      </c>
      <c r="Q13" s="198">
        <f t="shared" si="0"/>
        <v>4430.2</v>
      </c>
      <c r="R13" s="197">
        <v>5229.5729999999994</v>
      </c>
      <c r="S13" s="199">
        <v>6671.89</v>
      </c>
      <c r="T13" s="203" t="s">
        <v>428</v>
      </c>
      <c r="U13" s="201">
        <v>15.6</v>
      </c>
    </row>
    <row r="14" spans="1:21" ht="21.75" customHeight="1">
      <c r="A14" s="9" t="s">
        <v>1</v>
      </c>
      <c r="B14" s="196">
        <v>70.099999999999994</v>
      </c>
      <c r="C14" s="197">
        <v>73.5</v>
      </c>
      <c r="D14" s="197">
        <v>73.5</v>
      </c>
      <c r="E14" s="198">
        <v>0</v>
      </c>
      <c r="F14" s="202" t="s">
        <v>278</v>
      </c>
      <c r="G14" s="202" t="s">
        <v>278</v>
      </c>
      <c r="H14" s="198">
        <v>45.3</v>
      </c>
      <c r="I14" s="197">
        <v>45.3</v>
      </c>
      <c r="J14" s="197">
        <v>96.4</v>
      </c>
      <c r="K14" s="198">
        <v>0</v>
      </c>
      <c r="L14" s="202" t="s">
        <v>278</v>
      </c>
      <c r="M14" s="202" t="s">
        <v>278</v>
      </c>
      <c r="N14" s="198">
        <v>10.3</v>
      </c>
      <c r="O14" s="202">
        <v>15.387</v>
      </c>
      <c r="P14" s="202">
        <v>81.400000000000006</v>
      </c>
      <c r="Q14" s="198">
        <f t="shared" si="0"/>
        <v>125.69999999999999</v>
      </c>
      <c r="R14" s="197">
        <v>134.18700000000001</v>
      </c>
      <c r="S14" s="199">
        <v>251.3</v>
      </c>
      <c r="T14" s="203" t="s">
        <v>429</v>
      </c>
      <c r="U14" s="201">
        <v>70.099999999999994</v>
      </c>
    </row>
    <row r="15" spans="1:21" ht="21.75" customHeight="1">
      <c r="A15" s="9" t="s">
        <v>2</v>
      </c>
      <c r="B15" s="196">
        <v>638.91</v>
      </c>
      <c r="C15" s="197">
        <v>793.31</v>
      </c>
      <c r="D15" s="197">
        <v>831.81</v>
      </c>
      <c r="E15" s="198">
        <v>0</v>
      </c>
      <c r="F15" s="202" t="s">
        <v>278</v>
      </c>
      <c r="G15" s="202" t="s">
        <v>278</v>
      </c>
      <c r="H15" s="198">
        <v>0</v>
      </c>
      <c r="I15" s="202" t="s">
        <v>278</v>
      </c>
      <c r="J15" s="202" t="s">
        <v>278</v>
      </c>
      <c r="K15" s="198">
        <v>0</v>
      </c>
      <c r="L15" s="202" t="s">
        <v>278</v>
      </c>
      <c r="M15" s="202" t="s">
        <v>278</v>
      </c>
      <c r="N15" s="198">
        <v>0</v>
      </c>
      <c r="O15" s="202">
        <v>0.20100000000000001</v>
      </c>
      <c r="P15" s="202">
        <v>0.73</v>
      </c>
      <c r="Q15" s="198">
        <f t="shared" si="0"/>
        <v>638.91</v>
      </c>
      <c r="R15" s="197">
        <v>793.51099999999997</v>
      </c>
      <c r="S15" s="199">
        <v>832.54</v>
      </c>
      <c r="T15" s="203" t="s">
        <v>430</v>
      </c>
      <c r="U15" s="201">
        <v>638.91</v>
      </c>
    </row>
    <row r="16" spans="1:21" ht="21.75" customHeight="1">
      <c r="A16" s="9" t="s">
        <v>30</v>
      </c>
      <c r="B16" s="196">
        <v>147.53</v>
      </c>
      <c r="C16" s="197">
        <v>156.53</v>
      </c>
      <c r="D16" s="197">
        <v>158.03</v>
      </c>
      <c r="E16" s="198">
        <v>0</v>
      </c>
      <c r="F16" s="202" t="s">
        <v>278</v>
      </c>
      <c r="G16" s="202" t="s">
        <v>278</v>
      </c>
      <c r="H16" s="198">
        <v>0</v>
      </c>
      <c r="I16" s="202" t="s">
        <v>278</v>
      </c>
      <c r="J16" s="202" t="s">
        <v>278</v>
      </c>
      <c r="K16" s="198">
        <v>0</v>
      </c>
      <c r="L16" s="202" t="s">
        <v>278</v>
      </c>
      <c r="M16" s="202" t="s">
        <v>278</v>
      </c>
      <c r="N16" s="198">
        <v>0</v>
      </c>
      <c r="O16" s="202">
        <v>1</v>
      </c>
      <c r="P16" s="202">
        <v>1.36</v>
      </c>
      <c r="Q16" s="198">
        <f t="shared" si="0"/>
        <v>147.53</v>
      </c>
      <c r="R16" s="197">
        <v>157.53</v>
      </c>
      <c r="S16" s="199">
        <v>159.39000000000001</v>
      </c>
      <c r="T16" s="203" t="s">
        <v>431</v>
      </c>
      <c r="U16" s="201">
        <v>147.53</v>
      </c>
    </row>
    <row r="17" spans="1:21" ht="21.75" customHeight="1">
      <c r="A17" s="9" t="s">
        <v>18</v>
      </c>
      <c r="B17" s="196">
        <v>4.05</v>
      </c>
      <c r="C17" s="197">
        <v>4.05</v>
      </c>
      <c r="D17" s="197">
        <v>4.05</v>
      </c>
      <c r="E17" s="198">
        <v>0</v>
      </c>
      <c r="F17" s="202" t="s">
        <v>278</v>
      </c>
      <c r="G17" s="202" t="s">
        <v>278</v>
      </c>
      <c r="H17" s="198">
        <v>0</v>
      </c>
      <c r="I17" s="202" t="s">
        <v>278</v>
      </c>
      <c r="J17" s="202" t="s">
        <v>278</v>
      </c>
      <c r="K17" s="198">
        <v>0</v>
      </c>
      <c r="L17" s="202" t="s">
        <v>278</v>
      </c>
      <c r="M17" s="202" t="s">
        <v>278</v>
      </c>
      <c r="N17" s="198">
        <v>16</v>
      </c>
      <c r="O17" s="202">
        <v>16.186</v>
      </c>
      <c r="P17" s="202">
        <v>23.27</v>
      </c>
      <c r="Q17" s="198">
        <f t="shared" si="0"/>
        <v>20.05</v>
      </c>
      <c r="R17" s="197">
        <v>20.236000000000001</v>
      </c>
      <c r="S17" s="199">
        <v>27.32</v>
      </c>
      <c r="T17" s="203" t="s">
        <v>432</v>
      </c>
      <c r="U17" s="201">
        <v>4.05</v>
      </c>
    </row>
    <row r="18" spans="1:21" ht="21.75" customHeight="1">
      <c r="A18" s="9" t="s">
        <v>13</v>
      </c>
      <c r="B18" s="196">
        <v>1031.6600000000001</v>
      </c>
      <c r="C18" s="197">
        <v>1217.73</v>
      </c>
      <c r="D18" s="197">
        <v>1225.73</v>
      </c>
      <c r="E18" s="198">
        <v>2318.1999999999998</v>
      </c>
      <c r="F18" s="197">
        <v>2869.15</v>
      </c>
      <c r="G18" s="197">
        <v>3751.4</v>
      </c>
      <c r="H18" s="198">
        <v>603.28</v>
      </c>
      <c r="I18" s="197">
        <v>872.18</v>
      </c>
      <c r="J18" s="197">
        <v>1452</v>
      </c>
      <c r="K18" s="198">
        <v>1</v>
      </c>
      <c r="L18" s="197">
        <v>1</v>
      </c>
      <c r="M18" s="197">
        <v>1</v>
      </c>
      <c r="N18" s="198">
        <v>31</v>
      </c>
      <c r="O18" s="197">
        <v>145.46199999999999</v>
      </c>
      <c r="P18" s="197">
        <v>1027.8399999999999</v>
      </c>
      <c r="Q18" s="198">
        <f t="shared" si="0"/>
        <v>3985.1399999999994</v>
      </c>
      <c r="R18" s="197">
        <v>5105.5220000000008</v>
      </c>
      <c r="S18" s="199">
        <v>7457.97</v>
      </c>
      <c r="T18" s="203" t="s">
        <v>433</v>
      </c>
      <c r="U18" s="201">
        <v>1031.6600000000001</v>
      </c>
    </row>
    <row r="19" spans="1:21" ht="21.75" customHeight="1">
      <c r="A19" s="9" t="s">
        <v>14</v>
      </c>
      <c r="B19" s="196">
        <v>158.41999999999999</v>
      </c>
      <c r="C19" s="197">
        <v>198.92</v>
      </c>
      <c r="D19" s="197">
        <v>213.02</v>
      </c>
      <c r="E19" s="198">
        <v>35.200000000000003</v>
      </c>
      <c r="F19" s="202">
        <v>43.5</v>
      </c>
      <c r="G19" s="202">
        <v>51.5</v>
      </c>
      <c r="H19" s="198">
        <v>0</v>
      </c>
      <c r="I19" s="202" t="s">
        <v>278</v>
      </c>
      <c r="J19" s="202" t="s">
        <v>278</v>
      </c>
      <c r="K19" s="198">
        <v>0</v>
      </c>
      <c r="L19" s="202" t="s">
        <v>278</v>
      </c>
      <c r="M19" s="202" t="s">
        <v>278</v>
      </c>
      <c r="N19" s="198">
        <v>0.03</v>
      </c>
      <c r="O19" s="197">
        <v>13.045</v>
      </c>
      <c r="P19" s="197">
        <v>74.2</v>
      </c>
      <c r="Q19" s="198">
        <f t="shared" si="0"/>
        <v>193.65</v>
      </c>
      <c r="R19" s="197">
        <v>255.46499999999997</v>
      </c>
      <c r="S19" s="199">
        <v>338.71999999999997</v>
      </c>
      <c r="T19" s="203" t="s">
        <v>434</v>
      </c>
      <c r="U19" s="201">
        <v>158.41999999999999</v>
      </c>
    </row>
    <row r="20" spans="1:21" ht="21.75" customHeight="1">
      <c r="A20" s="9" t="s">
        <v>34</v>
      </c>
      <c r="B20" s="196">
        <v>86.16</v>
      </c>
      <c r="C20" s="197">
        <v>86.16</v>
      </c>
      <c r="D20" s="197">
        <v>86.16</v>
      </c>
      <c r="E20" s="198">
        <v>423.4</v>
      </c>
      <c r="F20" s="202">
        <v>2141.1</v>
      </c>
      <c r="G20" s="202">
        <v>2497.79</v>
      </c>
      <c r="H20" s="198">
        <v>26</v>
      </c>
      <c r="I20" s="197">
        <v>35</v>
      </c>
      <c r="J20" s="197">
        <v>93</v>
      </c>
      <c r="K20" s="198">
        <v>3.9</v>
      </c>
      <c r="L20" s="197">
        <v>3.9</v>
      </c>
      <c r="M20" s="197">
        <v>3.9</v>
      </c>
      <c r="N20" s="198">
        <v>347.17</v>
      </c>
      <c r="O20" s="197">
        <v>776.37</v>
      </c>
      <c r="P20" s="197">
        <v>857.04</v>
      </c>
      <c r="Q20" s="198">
        <f t="shared" si="0"/>
        <v>886.62999999999988</v>
      </c>
      <c r="R20" s="197">
        <v>3042.5299999999997</v>
      </c>
      <c r="S20" s="199">
        <v>3537.89</v>
      </c>
      <c r="T20" s="203" t="s">
        <v>435</v>
      </c>
      <c r="U20" s="201">
        <v>86.16</v>
      </c>
    </row>
    <row r="21" spans="1:21" ht="21.75" customHeight="1">
      <c r="A21" s="9" t="s">
        <v>35</v>
      </c>
      <c r="B21" s="196">
        <v>327.43</v>
      </c>
      <c r="C21" s="197">
        <v>339.875</v>
      </c>
      <c r="D21" s="197">
        <v>346.17500000000001</v>
      </c>
      <c r="E21" s="198">
        <v>4100.3999999999996</v>
      </c>
      <c r="F21" s="202">
        <v>4654.1499999999996</v>
      </c>
      <c r="G21" s="202">
        <v>4771.33</v>
      </c>
      <c r="H21" s="198">
        <v>940.4</v>
      </c>
      <c r="I21" s="197">
        <v>1220.78</v>
      </c>
      <c r="J21" s="197">
        <v>2065</v>
      </c>
      <c r="K21" s="198">
        <v>12.72</v>
      </c>
      <c r="L21" s="197">
        <v>12.72</v>
      </c>
      <c r="M21" s="197">
        <v>12.72</v>
      </c>
      <c r="N21" s="198">
        <v>249.25</v>
      </c>
      <c r="O21" s="197">
        <v>385.75599999999997</v>
      </c>
      <c r="P21" s="197">
        <v>452.37</v>
      </c>
      <c r="Q21" s="198">
        <f t="shared" si="0"/>
        <v>5630.2</v>
      </c>
      <c r="R21" s="197">
        <v>6613.2809999999999</v>
      </c>
      <c r="S21" s="199">
        <v>7647.5950000000003</v>
      </c>
      <c r="T21" s="203" t="s">
        <v>436</v>
      </c>
      <c r="U21" s="201">
        <v>327.43</v>
      </c>
    </row>
    <row r="22" spans="1:21" ht="21.75" customHeight="1">
      <c r="A22" s="9" t="s">
        <v>23</v>
      </c>
      <c r="B22" s="196">
        <v>5.45</v>
      </c>
      <c r="C22" s="197">
        <v>5.45</v>
      </c>
      <c r="D22" s="197">
        <v>5.45</v>
      </c>
      <c r="E22" s="198">
        <v>0</v>
      </c>
      <c r="F22" s="202" t="s">
        <v>278</v>
      </c>
      <c r="G22" s="202" t="s">
        <v>278</v>
      </c>
      <c r="H22" s="198">
        <v>0</v>
      </c>
      <c r="I22" s="202" t="s">
        <v>278</v>
      </c>
      <c r="J22" s="202" t="s">
        <v>278</v>
      </c>
      <c r="K22" s="198">
        <v>0</v>
      </c>
      <c r="L22" s="202" t="s">
        <v>278</v>
      </c>
      <c r="M22" s="202" t="s">
        <v>278</v>
      </c>
      <c r="N22" s="198">
        <v>0</v>
      </c>
      <c r="O22" s="202">
        <v>0</v>
      </c>
      <c r="P22" s="202">
        <v>0.03</v>
      </c>
      <c r="Q22" s="198">
        <f t="shared" si="0"/>
        <v>5.45</v>
      </c>
      <c r="R22" s="197">
        <v>5.45</v>
      </c>
      <c r="S22" s="199">
        <v>5.48</v>
      </c>
      <c r="T22" s="203" t="s">
        <v>437</v>
      </c>
      <c r="U22" s="201">
        <v>5.45</v>
      </c>
    </row>
    <row r="23" spans="1:21" ht="21.75" customHeight="1">
      <c r="A23" s="9" t="s">
        <v>24</v>
      </c>
      <c r="B23" s="196">
        <v>31.03</v>
      </c>
      <c r="C23" s="197">
        <v>31.03</v>
      </c>
      <c r="D23" s="197">
        <v>31.03</v>
      </c>
      <c r="E23" s="198">
        <v>0</v>
      </c>
      <c r="F23" s="202" t="s">
        <v>278</v>
      </c>
      <c r="G23" s="202" t="s">
        <v>278</v>
      </c>
      <c r="H23" s="198">
        <v>0</v>
      </c>
      <c r="I23" s="202" t="s">
        <v>278</v>
      </c>
      <c r="J23" s="202" t="s">
        <v>278</v>
      </c>
      <c r="K23" s="198">
        <v>0</v>
      </c>
      <c r="L23" s="202" t="s">
        <v>278</v>
      </c>
      <c r="M23" s="202" t="s">
        <v>278</v>
      </c>
      <c r="N23" s="198">
        <v>0</v>
      </c>
      <c r="O23" s="202">
        <v>0</v>
      </c>
      <c r="P23" s="202">
        <v>0.01</v>
      </c>
      <c r="Q23" s="198">
        <f t="shared" si="0"/>
        <v>31.03</v>
      </c>
      <c r="R23" s="197">
        <v>31.03</v>
      </c>
      <c r="S23" s="199">
        <v>31.040000000000003</v>
      </c>
      <c r="T23" s="203" t="s">
        <v>438</v>
      </c>
      <c r="U23" s="201">
        <v>31.03</v>
      </c>
    </row>
    <row r="24" spans="1:21" ht="21.75" customHeight="1">
      <c r="A24" s="9" t="s">
        <v>25</v>
      </c>
      <c r="B24" s="196">
        <v>36.47</v>
      </c>
      <c r="C24" s="197">
        <v>36.47</v>
      </c>
      <c r="D24" s="197">
        <v>41.47</v>
      </c>
      <c r="E24" s="198">
        <v>0</v>
      </c>
      <c r="F24" s="202" t="s">
        <v>278</v>
      </c>
      <c r="G24" s="202" t="s">
        <v>278</v>
      </c>
      <c r="H24" s="198">
        <v>0</v>
      </c>
      <c r="I24" s="202" t="s">
        <v>278</v>
      </c>
      <c r="J24" s="202" t="s">
        <v>278</v>
      </c>
      <c r="K24" s="198">
        <v>0</v>
      </c>
      <c r="L24" s="202" t="s">
        <v>278</v>
      </c>
      <c r="M24" s="202" t="s">
        <v>278</v>
      </c>
      <c r="N24" s="198">
        <v>0</v>
      </c>
      <c r="O24" s="202">
        <v>0.1</v>
      </c>
      <c r="P24" s="202">
        <v>0.1</v>
      </c>
      <c r="Q24" s="198">
        <f t="shared" si="0"/>
        <v>36.47</v>
      </c>
      <c r="R24" s="197">
        <v>36.57</v>
      </c>
      <c r="S24" s="199">
        <v>41.57</v>
      </c>
      <c r="T24" s="203" t="s">
        <v>439</v>
      </c>
      <c r="U24" s="201">
        <v>36.47</v>
      </c>
    </row>
    <row r="25" spans="1:21" ht="21.75" customHeight="1">
      <c r="A25" s="9" t="s">
        <v>45</v>
      </c>
      <c r="B25" s="196">
        <v>29.67</v>
      </c>
      <c r="C25" s="197">
        <v>30.67</v>
      </c>
      <c r="D25" s="197">
        <v>30.67</v>
      </c>
      <c r="E25" s="198">
        <v>0</v>
      </c>
      <c r="F25" s="202" t="s">
        <v>278</v>
      </c>
      <c r="G25" s="202" t="s">
        <v>278</v>
      </c>
      <c r="H25" s="198">
        <v>0</v>
      </c>
      <c r="I25" s="202" t="s">
        <v>278</v>
      </c>
      <c r="J25" s="202" t="s">
        <v>278</v>
      </c>
      <c r="K25" s="198">
        <v>0</v>
      </c>
      <c r="L25" s="202" t="s">
        <v>278</v>
      </c>
      <c r="M25" s="202" t="s">
        <v>278</v>
      </c>
      <c r="N25" s="198">
        <v>0</v>
      </c>
      <c r="O25" s="202">
        <v>0</v>
      </c>
      <c r="P25" s="202">
        <v>0.5</v>
      </c>
      <c r="Q25" s="198">
        <f t="shared" si="0"/>
        <v>29.67</v>
      </c>
      <c r="R25" s="197">
        <v>30.67</v>
      </c>
      <c r="S25" s="199">
        <v>31.17</v>
      </c>
      <c r="T25" s="203" t="s">
        <v>440</v>
      </c>
      <c r="U25" s="201">
        <v>29.67</v>
      </c>
    </row>
    <row r="26" spans="1:21" ht="21.75" customHeight="1">
      <c r="A26" s="9" t="s">
        <v>41</v>
      </c>
      <c r="B26" s="196">
        <v>64.63</v>
      </c>
      <c r="C26" s="197">
        <v>64.625</v>
      </c>
      <c r="D26" s="197">
        <v>64.625</v>
      </c>
      <c r="E26" s="198">
        <v>0</v>
      </c>
      <c r="F26" s="202"/>
      <c r="G26" s="202"/>
      <c r="H26" s="198">
        <v>20</v>
      </c>
      <c r="I26" s="202">
        <v>20</v>
      </c>
      <c r="J26" s="202">
        <v>50.4</v>
      </c>
      <c r="K26" s="198">
        <v>0</v>
      </c>
      <c r="L26" s="202"/>
      <c r="M26" s="202"/>
      <c r="N26" s="198">
        <v>30.5</v>
      </c>
      <c r="O26" s="202">
        <v>66.92</v>
      </c>
      <c r="P26" s="202">
        <v>79.42</v>
      </c>
      <c r="Q26" s="198">
        <f t="shared" si="0"/>
        <v>115.13</v>
      </c>
      <c r="R26" s="197">
        <v>151.54500000000002</v>
      </c>
      <c r="S26" s="199">
        <v>194.44499999999999</v>
      </c>
      <c r="T26" s="203" t="s">
        <v>441</v>
      </c>
      <c r="U26" s="201">
        <v>64.63</v>
      </c>
    </row>
    <row r="27" spans="1:21" ht="21.75" customHeight="1">
      <c r="A27" s="9" t="s">
        <v>4</v>
      </c>
      <c r="B27" s="196">
        <v>156.19999999999999</v>
      </c>
      <c r="C27" s="197">
        <v>170.9</v>
      </c>
      <c r="D27" s="197">
        <v>170.9</v>
      </c>
      <c r="E27" s="198">
        <v>0</v>
      </c>
      <c r="F27" s="202"/>
      <c r="G27" s="202"/>
      <c r="H27" s="198">
        <v>140.5</v>
      </c>
      <c r="I27" s="197">
        <v>155.5</v>
      </c>
      <c r="J27" s="197">
        <v>179</v>
      </c>
      <c r="K27" s="198">
        <v>9.25</v>
      </c>
      <c r="L27" s="197">
        <v>10.25</v>
      </c>
      <c r="M27" s="197">
        <v>9.25</v>
      </c>
      <c r="N27" s="198">
        <v>16.850000000000001</v>
      </c>
      <c r="O27" s="197">
        <v>405.06299999999999</v>
      </c>
      <c r="P27" s="197">
        <v>793.95</v>
      </c>
      <c r="Q27" s="198">
        <f t="shared" si="0"/>
        <v>322.8</v>
      </c>
      <c r="R27" s="197">
        <v>741.71299999999997</v>
      </c>
      <c r="S27" s="199">
        <v>1153.0999999999999</v>
      </c>
      <c r="T27" s="203" t="s">
        <v>442</v>
      </c>
      <c r="U27" s="201">
        <v>156.19999999999999</v>
      </c>
    </row>
    <row r="28" spans="1:21" ht="21.75" customHeight="1">
      <c r="A28" s="9" t="s">
        <v>31</v>
      </c>
      <c r="B28" s="196">
        <v>23.85</v>
      </c>
      <c r="C28" s="197">
        <v>23.85</v>
      </c>
      <c r="D28" s="197">
        <v>23.85</v>
      </c>
      <c r="E28" s="198">
        <v>2784.9</v>
      </c>
      <c r="F28" s="202">
        <v>3993.95</v>
      </c>
      <c r="G28" s="202">
        <v>4281.72</v>
      </c>
      <c r="H28" s="198">
        <v>101.3</v>
      </c>
      <c r="I28" s="197">
        <v>108.3</v>
      </c>
      <c r="J28" s="197">
        <v>119.3</v>
      </c>
      <c r="K28" s="198">
        <v>0</v>
      </c>
      <c r="L28" s="202"/>
      <c r="M28" s="202"/>
      <c r="N28" s="198">
        <v>730.1</v>
      </c>
      <c r="O28" s="197">
        <v>1269.932</v>
      </c>
      <c r="P28" s="197">
        <v>1812.93</v>
      </c>
      <c r="Q28" s="198">
        <f t="shared" si="0"/>
        <v>3640.15</v>
      </c>
      <c r="R28" s="197">
        <v>5396.0319999999992</v>
      </c>
      <c r="S28" s="199">
        <v>6237.8000000000011</v>
      </c>
      <c r="T28" s="203" t="s">
        <v>443</v>
      </c>
      <c r="U28" s="201">
        <v>23.85</v>
      </c>
    </row>
    <row r="29" spans="1:21" ht="21.75" customHeight="1">
      <c r="A29" s="9" t="s">
        <v>20</v>
      </c>
      <c r="B29" s="196">
        <v>52.11</v>
      </c>
      <c r="C29" s="197">
        <v>52.11</v>
      </c>
      <c r="D29" s="197">
        <v>52.11</v>
      </c>
      <c r="E29" s="198">
        <v>0</v>
      </c>
      <c r="F29" s="202" t="s">
        <v>278</v>
      </c>
      <c r="G29" s="202" t="s">
        <v>278</v>
      </c>
      <c r="H29" s="198">
        <v>0</v>
      </c>
      <c r="I29" s="202" t="s">
        <v>278</v>
      </c>
      <c r="J29" s="202" t="s">
        <v>278</v>
      </c>
      <c r="K29" s="198">
        <v>0</v>
      </c>
      <c r="L29" s="202" t="s">
        <v>278</v>
      </c>
      <c r="M29" s="202" t="s">
        <v>278</v>
      </c>
      <c r="N29" s="198">
        <v>0</v>
      </c>
      <c r="O29" s="202">
        <v>0</v>
      </c>
      <c r="P29" s="202">
        <v>0</v>
      </c>
      <c r="Q29" s="198">
        <f t="shared" si="0"/>
        <v>52.11</v>
      </c>
      <c r="R29" s="197">
        <v>52.11</v>
      </c>
      <c r="S29" s="199">
        <v>52.11</v>
      </c>
      <c r="T29" s="203" t="s">
        <v>444</v>
      </c>
      <c r="U29" s="201">
        <v>52.11</v>
      </c>
    </row>
    <row r="30" spans="1:21" ht="21.75" customHeight="1">
      <c r="A30" s="9" t="s">
        <v>15</v>
      </c>
      <c r="B30" s="196">
        <v>123.05</v>
      </c>
      <c r="C30" s="197">
        <v>123.05</v>
      </c>
      <c r="D30" s="197">
        <v>123.05</v>
      </c>
      <c r="E30" s="198">
        <v>7269.5</v>
      </c>
      <c r="F30" s="202">
        <v>7613.86</v>
      </c>
      <c r="G30" s="202">
        <v>7861.46</v>
      </c>
      <c r="H30" s="198">
        <v>571.29999999999995</v>
      </c>
      <c r="I30" s="197">
        <v>641.9</v>
      </c>
      <c r="J30" s="197">
        <v>878</v>
      </c>
      <c r="K30" s="198">
        <v>8.0500000000000007</v>
      </c>
      <c r="L30" s="197">
        <v>8.0500000000000007</v>
      </c>
      <c r="M30" s="197">
        <v>8.0500000000000007</v>
      </c>
      <c r="N30" s="198">
        <v>98.36</v>
      </c>
      <c r="O30" s="202">
        <v>1061.82</v>
      </c>
      <c r="P30" s="202">
        <v>1691.83</v>
      </c>
      <c r="Q30" s="198">
        <f t="shared" si="0"/>
        <v>8070.26</v>
      </c>
      <c r="R30" s="197">
        <v>9448.6799999999985</v>
      </c>
      <c r="S30" s="199">
        <v>10562.39</v>
      </c>
      <c r="T30" s="203" t="s">
        <v>445</v>
      </c>
      <c r="U30" s="201">
        <v>123.05</v>
      </c>
    </row>
    <row r="31" spans="1:21" ht="21.75" customHeight="1">
      <c r="A31" s="9" t="s">
        <v>12</v>
      </c>
      <c r="B31" s="196">
        <v>0</v>
      </c>
      <c r="C31" s="204"/>
      <c r="D31" s="204"/>
      <c r="E31" s="198">
        <v>0</v>
      </c>
      <c r="F31" s="202">
        <v>77.7</v>
      </c>
      <c r="G31" s="202">
        <v>100.8</v>
      </c>
      <c r="H31" s="198">
        <v>0</v>
      </c>
      <c r="I31" s="204"/>
      <c r="J31" s="204">
        <v>158.1</v>
      </c>
      <c r="K31" s="198">
        <v>0</v>
      </c>
      <c r="L31" s="197"/>
      <c r="M31" s="204"/>
      <c r="N31" s="198">
        <v>0</v>
      </c>
      <c r="O31" s="202">
        <v>527.84299999999996</v>
      </c>
      <c r="P31" s="202">
        <v>1286.98</v>
      </c>
      <c r="Q31" s="198">
        <f t="shared" si="0"/>
        <v>0</v>
      </c>
      <c r="R31" s="204">
        <v>605.54300000000001</v>
      </c>
      <c r="S31" s="199">
        <v>1545.88</v>
      </c>
      <c r="T31" s="203" t="s">
        <v>446</v>
      </c>
      <c r="U31" s="201">
        <v>0</v>
      </c>
    </row>
    <row r="32" spans="1:21" ht="21.75" customHeight="1">
      <c r="A32" s="9" t="s">
        <v>44</v>
      </c>
      <c r="B32" s="196">
        <v>16.010000000000002</v>
      </c>
      <c r="C32" s="197">
        <v>16.010000000000002</v>
      </c>
      <c r="D32" s="197">
        <v>16.010000000000002</v>
      </c>
      <c r="E32" s="198">
        <v>0</v>
      </c>
      <c r="F32" s="202" t="s">
        <v>278</v>
      </c>
      <c r="G32" s="202" t="s">
        <v>278</v>
      </c>
      <c r="H32" s="198">
        <v>0</v>
      </c>
      <c r="I32" s="202" t="s">
        <v>278</v>
      </c>
      <c r="J32" s="202" t="s">
        <v>278</v>
      </c>
      <c r="K32" s="198">
        <v>0</v>
      </c>
      <c r="L32" s="202" t="s">
        <v>278</v>
      </c>
      <c r="M32" s="202" t="s">
        <v>278</v>
      </c>
      <c r="N32" s="198">
        <v>0</v>
      </c>
      <c r="O32" s="202">
        <v>5</v>
      </c>
      <c r="P32" s="202">
        <v>5.09</v>
      </c>
      <c r="Q32" s="198">
        <f t="shared" si="0"/>
        <v>16.010000000000002</v>
      </c>
      <c r="R32" s="197">
        <v>21.01</v>
      </c>
      <c r="S32" s="199">
        <v>21.1</v>
      </c>
      <c r="T32" s="203" t="s">
        <v>447</v>
      </c>
      <c r="U32" s="201">
        <v>16.010000000000002</v>
      </c>
    </row>
    <row r="33" spans="1:21" ht="21.75" customHeight="1">
      <c r="A33" s="9" t="s">
        <v>5</v>
      </c>
      <c r="B33" s="196">
        <v>25.1</v>
      </c>
      <c r="C33" s="197">
        <v>25.1</v>
      </c>
      <c r="D33" s="197">
        <v>25.1</v>
      </c>
      <c r="E33" s="198">
        <v>0</v>
      </c>
      <c r="F33" s="202"/>
      <c r="G33" s="202"/>
      <c r="H33" s="198">
        <v>776.5</v>
      </c>
      <c r="I33" s="197">
        <v>870</v>
      </c>
      <c r="J33" s="197">
        <v>1933</v>
      </c>
      <c r="K33" s="198">
        <v>5</v>
      </c>
      <c r="L33" s="197">
        <v>5</v>
      </c>
      <c r="M33" s="197">
        <v>5</v>
      </c>
      <c r="N33" s="198">
        <v>21.08</v>
      </c>
      <c r="O33" s="202">
        <v>143.495</v>
      </c>
      <c r="P33" s="197">
        <v>336.73</v>
      </c>
      <c r="Q33" s="198">
        <f t="shared" si="0"/>
        <v>827.68000000000006</v>
      </c>
      <c r="R33" s="197">
        <v>1043.595</v>
      </c>
      <c r="S33" s="199">
        <v>2299.83</v>
      </c>
      <c r="T33" s="203" t="s">
        <v>448</v>
      </c>
      <c r="U33" s="201">
        <v>25.1</v>
      </c>
    </row>
    <row r="34" spans="1:21" ht="21.75" customHeight="1">
      <c r="A34" s="9" t="s">
        <v>6</v>
      </c>
      <c r="B34" s="196">
        <v>174.82</v>
      </c>
      <c r="C34" s="197">
        <v>209.33</v>
      </c>
      <c r="D34" s="197">
        <v>209.32</v>
      </c>
      <c r="E34" s="198">
        <v>0</v>
      </c>
      <c r="F34" s="202" t="s">
        <v>278</v>
      </c>
      <c r="G34" s="202" t="s">
        <v>278</v>
      </c>
      <c r="H34" s="198">
        <v>30</v>
      </c>
      <c r="I34" s="197">
        <v>76</v>
      </c>
      <c r="J34" s="197">
        <v>73</v>
      </c>
      <c r="K34" s="198">
        <v>0</v>
      </c>
      <c r="L34" s="202" t="s">
        <v>278</v>
      </c>
      <c r="M34" s="202" t="s">
        <v>278</v>
      </c>
      <c r="N34" s="198">
        <v>5.05</v>
      </c>
      <c r="O34" s="197">
        <v>41.145000000000003</v>
      </c>
      <c r="P34" s="197">
        <v>233.49</v>
      </c>
      <c r="Q34" s="198">
        <f t="shared" si="0"/>
        <v>209.87</v>
      </c>
      <c r="R34" s="197">
        <v>326.47500000000002</v>
      </c>
      <c r="S34" s="199">
        <v>515.80999999999995</v>
      </c>
      <c r="T34" s="203" t="s">
        <v>449</v>
      </c>
      <c r="U34" s="201">
        <v>174.82</v>
      </c>
    </row>
    <row r="35" spans="1:21" ht="21.75" customHeight="1">
      <c r="A35" s="9" t="s">
        <v>156</v>
      </c>
      <c r="B35" s="196">
        <v>98.4</v>
      </c>
      <c r="C35" s="197">
        <v>98.5</v>
      </c>
      <c r="D35" s="197">
        <v>98.5</v>
      </c>
      <c r="E35" s="198">
        <v>0</v>
      </c>
      <c r="F35" s="202" t="s">
        <v>278</v>
      </c>
      <c r="G35" s="202" t="s">
        <v>278</v>
      </c>
      <c r="H35" s="198">
        <v>26</v>
      </c>
      <c r="I35" s="197">
        <v>26</v>
      </c>
      <c r="J35" s="197">
        <v>300</v>
      </c>
      <c r="K35" s="198">
        <v>0</v>
      </c>
      <c r="L35" s="202" t="s">
        <v>278</v>
      </c>
      <c r="M35" s="202" t="s">
        <v>278</v>
      </c>
      <c r="N35" s="198">
        <v>7.05</v>
      </c>
      <c r="O35" s="197">
        <v>7.7720000000000002</v>
      </c>
      <c r="P35" s="197">
        <v>26.14</v>
      </c>
      <c r="Q35" s="198">
        <f t="shared" si="0"/>
        <v>131.45000000000002</v>
      </c>
      <c r="R35" s="197">
        <v>132.27199999999999</v>
      </c>
      <c r="S35" s="199">
        <v>424.64</v>
      </c>
      <c r="T35" s="205" t="s">
        <v>450</v>
      </c>
      <c r="U35" s="201">
        <v>98.4</v>
      </c>
    </row>
    <row r="36" spans="1:21" s="211" customFormat="1" ht="31.5" customHeight="1">
      <c r="A36" s="206" t="s">
        <v>589</v>
      </c>
      <c r="B36" s="198">
        <v>5.25</v>
      </c>
      <c r="C36" s="207">
        <v>5.25</v>
      </c>
      <c r="D36" s="207">
        <v>5.25</v>
      </c>
      <c r="E36" s="198">
        <v>0</v>
      </c>
      <c r="F36" s="208" t="s">
        <v>278</v>
      </c>
      <c r="G36" s="208" t="s">
        <v>278</v>
      </c>
      <c r="H36" s="198">
        <v>0</v>
      </c>
      <c r="I36" s="208" t="s">
        <v>278</v>
      </c>
      <c r="J36" s="208" t="s">
        <v>278</v>
      </c>
      <c r="K36" s="198">
        <v>0</v>
      </c>
      <c r="L36" s="208" t="s">
        <v>278</v>
      </c>
      <c r="M36" s="208" t="s">
        <v>278</v>
      </c>
      <c r="N36" s="198">
        <v>5.0999999999999996</v>
      </c>
      <c r="O36" s="207">
        <v>5.0999999999999996</v>
      </c>
      <c r="P36" s="207">
        <v>6.56</v>
      </c>
      <c r="Q36" s="198">
        <f t="shared" si="0"/>
        <v>10.35</v>
      </c>
      <c r="R36" s="207">
        <v>10.35</v>
      </c>
      <c r="S36" s="209">
        <v>11.809999999999999</v>
      </c>
      <c r="T36" s="66" t="s">
        <v>502</v>
      </c>
      <c r="U36" s="210">
        <v>5.25</v>
      </c>
    </row>
    <row r="37" spans="1:21" ht="21.75" customHeight="1">
      <c r="A37" s="9" t="s">
        <v>0</v>
      </c>
      <c r="B37" s="196">
        <v>0</v>
      </c>
      <c r="C37" s="202"/>
      <c r="D37" s="202"/>
      <c r="E37" s="198">
        <v>0</v>
      </c>
      <c r="F37" s="202" t="s">
        <v>278</v>
      </c>
      <c r="G37" s="202" t="s">
        <v>278</v>
      </c>
      <c r="H37" s="198">
        <v>0</v>
      </c>
      <c r="I37" s="202" t="s">
        <v>278</v>
      </c>
      <c r="J37" s="202" t="s">
        <v>278</v>
      </c>
      <c r="K37" s="198">
        <v>0</v>
      </c>
      <c r="L37" s="202" t="s">
        <v>278</v>
      </c>
      <c r="M37" s="202" t="s">
        <v>278</v>
      </c>
      <c r="N37" s="198">
        <v>2</v>
      </c>
      <c r="O37" s="202">
        <v>6.806</v>
      </c>
      <c r="P37" s="202">
        <v>17.32</v>
      </c>
      <c r="Q37" s="198">
        <f t="shared" si="0"/>
        <v>2</v>
      </c>
      <c r="R37" s="197">
        <v>6.806</v>
      </c>
      <c r="S37" s="212">
        <v>17.32</v>
      </c>
      <c r="T37" s="213" t="s">
        <v>451</v>
      </c>
      <c r="U37" s="201">
        <v>0</v>
      </c>
    </row>
    <row r="38" spans="1:21" s="211" customFormat="1" ht="33.75" customHeight="1">
      <c r="A38" s="206" t="s">
        <v>158</v>
      </c>
      <c r="B38" s="198">
        <v>0</v>
      </c>
      <c r="C38" s="208"/>
      <c r="D38" s="208"/>
      <c r="E38" s="198">
        <v>0</v>
      </c>
      <c r="F38" s="208" t="s">
        <v>278</v>
      </c>
      <c r="G38" s="208" t="s">
        <v>278</v>
      </c>
      <c r="H38" s="198">
        <v>0</v>
      </c>
      <c r="I38" s="208" t="s">
        <v>278</v>
      </c>
      <c r="J38" s="208" t="s">
        <v>278</v>
      </c>
      <c r="K38" s="198">
        <v>0</v>
      </c>
      <c r="L38" s="208" t="s">
        <v>278</v>
      </c>
      <c r="M38" s="208" t="s">
        <v>278</v>
      </c>
      <c r="N38" s="198">
        <v>0</v>
      </c>
      <c r="O38" s="208">
        <v>0</v>
      </c>
      <c r="P38" s="208">
        <v>2.97</v>
      </c>
      <c r="Q38" s="198">
        <f t="shared" si="0"/>
        <v>0</v>
      </c>
      <c r="R38" s="207">
        <v>0</v>
      </c>
      <c r="S38" s="214">
        <v>2.97</v>
      </c>
      <c r="T38" s="215" t="s">
        <v>459</v>
      </c>
      <c r="U38" s="210">
        <v>0</v>
      </c>
    </row>
    <row r="39" spans="1:21" ht="21.75" customHeight="1">
      <c r="A39" s="9" t="s">
        <v>9</v>
      </c>
      <c r="B39" s="196">
        <v>0</v>
      </c>
      <c r="C39" s="202"/>
      <c r="D39" s="202"/>
      <c r="E39" s="198">
        <v>0</v>
      </c>
      <c r="F39" s="202" t="s">
        <v>278</v>
      </c>
      <c r="G39" s="202" t="s">
        <v>278</v>
      </c>
      <c r="H39" s="198">
        <v>0</v>
      </c>
      <c r="I39" s="202" t="s">
        <v>278</v>
      </c>
      <c r="J39" s="202" t="s">
        <v>278</v>
      </c>
      <c r="K39" s="198">
        <v>0</v>
      </c>
      <c r="L39" s="202" t="s">
        <v>278</v>
      </c>
      <c r="M39" s="202" t="s">
        <v>278</v>
      </c>
      <c r="N39" s="198">
        <v>0</v>
      </c>
      <c r="O39" s="202">
        <v>4</v>
      </c>
      <c r="P39" s="202">
        <v>10.46</v>
      </c>
      <c r="Q39" s="198">
        <f t="shared" si="0"/>
        <v>0</v>
      </c>
      <c r="R39" s="202">
        <v>4</v>
      </c>
      <c r="S39" s="212">
        <v>10.46</v>
      </c>
      <c r="T39" s="215" t="s">
        <v>460</v>
      </c>
      <c r="U39" s="201">
        <v>0</v>
      </c>
    </row>
    <row r="40" spans="1:21" ht="21.75" customHeight="1">
      <c r="A40" s="9" t="s">
        <v>165</v>
      </c>
      <c r="B40" s="196">
        <v>0</v>
      </c>
      <c r="C40" s="202"/>
      <c r="D40" s="202"/>
      <c r="E40" s="198">
        <v>0</v>
      </c>
      <c r="F40" s="202" t="s">
        <v>278</v>
      </c>
      <c r="G40" s="202" t="s">
        <v>278</v>
      </c>
      <c r="H40" s="198">
        <v>0</v>
      </c>
      <c r="I40" s="202" t="s">
        <v>278</v>
      </c>
      <c r="J40" s="202" t="s">
        <v>278</v>
      </c>
      <c r="K40" s="198">
        <v>0</v>
      </c>
      <c r="L40" s="202" t="s">
        <v>278</v>
      </c>
      <c r="M40" s="202" t="s">
        <v>278</v>
      </c>
      <c r="N40" s="198">
        <v>0.75</v>
      </c>
      <c r="O40" s="197">
        <v>0.75</v>
      </c>
      <c r="P40" s="197">
        <v>0.71</v>
      </c>
      <c r="Q40" s="198">
        <f t="shared" si="0"/>
        <v>0.75</v>
      </c>
      <c r="R40" s="197">
        <v>0.75</v>
      </c>
      <c r="S40" s="199">
        <v>0.71</v>
      </c>
      <c r="T40" s="213" t="s">
        <v>452</v>
      </c>
      <c r="U40" s="201">
        <v>0</v>
      </c>
    </row>
    <row r="41" spans="1:21" ht="21.75" customHeight="1">
      <c r="A41" s="9" t="s">
        <v>16</v>
      </c>
      <c r="B41" s="196">
        <v>0</v>
      </c>
      <c r="C41" s="202"/>
      <c r="D41" s="202"/>
      <c r="E41" s="198">
        <v>0</v>
      </c>
      <c r="F41" s="202" t="s">
        <v>278</v>
      </c>
      <c r="G41" s="202" t="s">
        <v>278</v>
      </c>
      <c r="H41" s="198">
        <v>0</v>
      </c>
      <c r="I41" s="202" t="s">
        <v>278</v>
      </c>
      <c r="J41" s="202" t="s">
        <v>278</v>
      </c>
      <c r="K41" s="198">
        <v>0</v>
      </c>
      <c r="L41" s="202" t="s">
        <v>278</v>
      </c>
      <c r="M41" s="202" t="s">
        <v>278</v>
      </c>
      <c r="N41" s="198">
        <v>2.5000000000000001E-2</v>
      </c>
      <c r="O41" s="197">
        <v>2.5000000000000001E-2</v>
      </c>
      <c r="P41" s="197">
        <v>0.08</v>
      </c>
      <c r="Q41" s="198">
        <f t="shared" si="0"/>
        <v>2.5000000000000001E-2</v>
      </c>
      <c r="R41" s="197">
        <v>2.5000000000000001E-2</v>
      </c>
      <c r="S41" s="199">
        <v>0.08</v>
      </c>
      <c r="T41" s="213" t="s">
        <v>453</v>
      </c>
      <c r="U41" s="201">
        <v>0</v>
      </c>
    </row>
    <row r="42" spans="1:21" ht="21.75" customHeight="1">
      <c r="A42" s="9" t="s">
        <v>124</v>
      </c>
      <c r="B42" s="196">
        <v>0</v>
      </c>
      <c r="C42" s="202"/>
      <c r="D42" s="202"/>
      <c r="E42" s="198">
        <v>4.3</v>
      </c>
      <c r="F42" s="197">
        <v>4.3</v>
      </c>
      <c r="G42" s="197">
        <v>4.3</v>
      </c>
      <c r="H42" s="198">
        <v>0</v>
      </c>
      <c r="I42" s="202" t="s">
        <v>278</v>
      </c>
      <c r="J42" s="202" t="s">
        <v>278</v>
      </c>
      <c r="K42" s="198">
        <v>0</v>
      </c>
      <c r="L42" s="202" t="s">
        <v>278</v>
      </c>
      <c r="M42" s="202" t="s">
        <v>278</v>
      </c>
      <c r="N42" s="198">
        <v>0.82</v>
      </c>
      <c r="O42" s="197">
        <v>58.31</v>
      </c>
      <c r="P42" s="197">
        <v>58.31</v>
      </c>
      <c r="Q42" s="216">
        <f t="shared" si="0"/>
        <v>5.12</v>
      </c>
      <c r="R42" s="197">
        <v>62.61</v>
      </c>
      <c r="S42" s="199">
        <v>62.61</v>
      </c>
      <c r="T42" s="213" t="s">
        <v>454</v>
      </c>
      <c r="U42" s="201">
        <v>0</v>
      </c>
    </row>
    <row r="43" spans="1:21" ht="21.75" customHeight="1">
      <c r="A43" s="217" t="s">
        <v>166</v>
      </c>
      <c r="B43" s="218">
        <f t="shared" ref="B43:N43" si="1">SUM(B6:B42)</f>
        <v>3803.7</v>
      </c>
      <c r="C43" s="219">
        <v>4273.4650000000001</v>
      </c>
      <c r="D43" s="219">
        <v>4379.8550000000005</v>
      </c>
      <c r="E43" s="216">
        <f t="shared" si="1"/>
        <v>21136.399999999998</v>
      </c>
      <c r="F43" s="219">
        <v>26866.66</v>
      </c>
      <c r="G43" s="219">
        <v>32279.769999999997</v>
      </c>
      <c r="H43" s="216">
        <f t="shared" si="1"/>
        <v>4013.55</v>
      </c>
      <c r="I43" s="219">
        <v>4831.33</v>
      </c>
      <c r="J43" s="219">
        <v>8181.7</v>
      </c>
      <c r="K43" s="216">
        <f t="shared" si="1"/>
        <v>106.58</v>
      </c>
      <c r="L43" s="219">
        <v>115.08</v>
      </c>
      <c r="M43" s="219">
        <v>114.08</v>
      </c>
      <c r="N43" s="216">
        <f t="shared" si="1"/>
        <v>2631.9500000000003</v>
      </c>
      <c r="O43" s="219">
        <v>6762.8469999999988</v>
      </c>
      <c r="P43" s="219">
        <v>12288.83</v>
      </c>
      <c r="Q43" s="216">
        <f t="shared" ref="Q43" si="2">SUM(Q6:Q42)</f>
        <v>31692.18</v>
      </c>
      <c r="R43" s="219">
        <v>42849.381999999983</v>
      </c>
      <c r="S43" s="220">
        <v>57244.229999999996</v>
      </c>
      <c r="T43" s="221" t="s">
        <v>461</v>
      </c>
      <c r="U43" s="222">
        <f t="shared" ref="U43" si="3">SUM(U6:U42)</f>
        <v>3803.7</v>
      </c>
    </row>
    <row r="44" spans="1:21" ht="21.75" customHeight="1">
      <c r="A44" s="415" t="s">
        <v>524</v>
      </c>
      <c r="B44" s="415"/>
      <c r="C44" s="415"/>
      <c r="D44" s="415"/>
      <c r="E44" s="415"/>
      <c r="F44" s="415"/>
      <c r="G44" s="415"/>
      <c r="H44" s="415"/>
      <c r="I44" s="415"/>
      <c r="J44" s="415"/>
      <c r="K44" s="415"/>
      <c r="L44" s="415"/>
      <c r="M44" s="415"/>
      <c r="N44" s="415"/>
      <c r="O44" s="415"/>
      <c r="P44" s="415"/>
      <c r="Q44" s="415"/>
      <c r="R44" s="415"/>
      <c r="S44" s="415"/>
      <c r="T44" s="415"/>
      <c r="U44" s="415"/>
    </row>
    <row r="45" spans="1:21" ht="21.75" customHeight="1">
      <c r="A45" s="416" t="s">
        <v>525</v>
      </c>
      <c r="B45" s="416"/>
      <c r="C45" s="416"/>
      <c r="D45" s="416"/>
      <c r="E45" s="416"/>
      <c r="F45" s="416"/>
      <c r="G45" s="416"/>
      <c r="H45" s="416"/>
      <c r="I45" s="416"/>
      <c r="J45" s="416"/>
      <c r="K45" s="416"/>
      <c r="L45" s="416"/>
      <c r="M45" s="416"/>
      <c r="N45" s="416"/>
      <c r="O45" s="416"/>
      <c r="P45" s="416"/>
      <c r="Q45" s="416"/>
      <c r="R45" s="416"/>
      <c r="S45" s="416"/>
      <c r="T45" s="416"/>
      <c r="U45" s="223"/>
    </row>
    <row r="46" spans="1:21" ht="21.75" customHeight="1">
      <c r="A46" s="416" t="s">
        <v>279</v>
      </c>
      <c r="B46" s="416"/>
      <c r="C46" s="416"/>
      <c r="D46" s="416"/>
      <c r="E46" s="416"/>
      <c r="F46" s="416"/>
      <c r="G46" s="417" t="s">
        <v>209</v>
      </c>
      <c r="H46" s="417"/>
      <c r="I46" s="417"/>
      <c r="J46" s="417"/>
      <c r="K46" s="417"/>
      <c r="L46" s="417"/>
      <c r="M46" s="417" t="s">
        <v>210</v>
      </c>
      <c r="N46" s="417"/>
      <c r="O46" s="417"/>
      <c r="P46" s="417"/>
      <c r="Q46" s="417"/>
      <c r="R46" s="417"/>
      <c r="S46" s="417"/>
      <c r="T46" s="417"/>
      <c r="U46" s="223"/>
    </row>
  </sheetData>
  <sortState ref="A6:V42">
    <sortCondition ref="A6:A42"/>
  </sortState>
  <mergeCells count="16">
    <mergeCell ref="A2:T2"/>
    <mergeCell ref="A1:T1"/>
    <mergeCell ref="T4:T5"/>
    <mergeCell ref="A4:A5"/>
    <mergeCell ref="B4:D4"/>
    <mergeCell ref="E4:G4"/>
    <mergeCell ref="H4:J4"/>
    <mergeCell ref="K4:M4"/>
    <mergeCell ref="N4:P4"/>
    <mergeCell ref="Q4:S4"/>
    <mergeCell ref="A3:T3"/>
    <mergeCell ref="A44:U44"/>
    <mergeCell ref="A46:F46"/>
    <mergeCell ref="M46:T46"/>
    <mergeCell ref="G46:L46"/>
    <mergeCell ref="A45:T45"/>
  </mergeCells>
  <pageMargins left="0.69930555555555596" right="0.69930555555555596" top="0.57999999999999996" bottom="0.75" header="0.3" footer="0.3"/>
  <pageSetup scale="62" orientation="portrait" r:id="rId1"/>
  <colBreaks count="1" manualBreakCount="1">
    <brk id="20" max="44" man="1"/>
  </col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45"/>
  <sheetViews>
    <sheetView view="pageBreakPreview" topLeftCell="A16" zoomScale="90" zoomScaleSheetLayoutView="90" workbookViewId="0">
      <selection activeCell="W16" sqref="W16"/>
    </sheetView>
  </sheetViews>
  <sheetFormatPr defaultRowHeight="12.75"/>
  <cols>
    <col min="1" max="1" width="40.85546875" style="174" customWidth="1"/>
    <col min="2" max="2" width="15.42578125" style="174" customWidth="1"/>
    <col min="3" max="3" width="14.140625" style="174" customWidth="1"/>
    <col min="4" max="4" width="22.7109375" style="174" bestFit="1" customWidth="1"/>
    <col min="5" max="5" width="14.140625" style="174" customWidth="1"/>
    <col min="6" max="6" width="13.42578125" style="174" customWidth="1"/>
    <col min="7" max="7" width="14.85546875" style="174" customWidth="1"/>
    <col min="8" max="8" width="13.28515625" style="174" customWidth="1"/>
    <col min="9" max="9" width="16.28515625" style="174" customWidth="1"/>
    <col min="10" max="10" width="15.85546875" style="174" customWidth="1"/>
    <col min="11" max="11" width="39.28515625" style="174" customWidth="1"/>
    <col min="12" max="16384" width="9.140625" style="174"/>
  </cols>
  <sheetData>
    <row r="1" spans="1:11" ht="32.25" customHeight="1">
      <c r="A1" s="428" t="s">
        <v>509</v>
      </c>
      <c r="B1" s="428"/>
      <c r="C1" s="428"/>
      <c r="D1" s="428"/>
      <c r="E1" s="428"/>
      <c r="F1" s="428"/>
      <c r="G1" s="428"/>
      <c r="H1" s="428"/>
      <c r="I1" s="428"/>
      <c r="J1" s="428"/>
      <c r="K1" s="428"/>
    </row>
    <row r="2" spans="1:11" ht="23.25" customHeight="1">
      <c r="A2" s="430" t="s">
        <v>277</v>
      </c>
      <c r="B2" s="430"/>
      <c r="C2" s="430"/>
      <c r="D2" s="430"/>
      <c r="E2" s="430"/>
      <c r="F2" s="430"/>
      <c r="G2" s="430"/>
      <c r="H2" s="430"/>
      <c r="I2" s="430"/>
      <c r="J2" s="430"/>
      <c r="K2" s="430"/>
    </row>
    <row r="3" spans="1:11" ht="17.25" customHeight="1">
      <c r="A3" s="341"/>
      <c r="B3" s="175"/>
      <c r="C3" s="175"/>
      <c r="D3" s="175"/>
      <c r="E3" s="175"/>
      <c r="F3" s="175"/>
      <c r="G3" s="175"/>
      <c r="H3" s="175"/>
      <c r="I3" s="176"/>
      <c r="J3" s="429" t="s">
        <v>396</v>
      </c>
      <c r="K3" s="429"/>
    </row>
    <row r="4" spans="1:11" s="178" customFormat="1" ht="46.5" customHeight="1">
      <c r="A4" s="337"/>
      <c r="B4" s="338" t="s">
        <v>362</v>
      </c>
      <c r="C4" s="338" t="s">
        <v>363</v>
      </c>
      <c r="D4" s="338" t="s">
        <v>364</v>
      </c>
      <c r="E4" s="338" t="s">
        <v>365</v>
      </c>
      <c r="F4" s="225" t="s">
        <v>318</v>
      </c>
      <c r="G4" s="338" t="s">
        <v>319</v>
      </c>
      <c r="H4" s="338" t="s">
        <v>366</v>
      </c>
      <c r="I4" s="338" t="s">
        <v>367</v>
      </c>
      <c r="J4" s="339" t="s">
        <v>286</v>
      </c>
      <c r="K4" s="340"/>
    </row>
    <row r="5" spans="1:11" ht="15">
      <c r="A5" s="24" t="s">
        <v>111</v>
      </c>
      <c r="B5" s="173">
        <v>394724.93828222028</v>
      </c>
      <c r="C5" s="173">
        <v>36801.115434221843</v>
      </c>
      <c r="D5" s="173">
        <v>0</v>
      </c>
      <c r="E5" s="173">
        <v>29343.457439999998</v>
      </c>
      <c r="F5" s="173">
        <v>9881.1055151515138</v>
      </c>
      <c r="G5" s="173">
        <v>10535.54696</v>
      </c>
      <c r="H5" s="173">
        <v>2778.5542199999995</v>
      </c>
      <c r="I5" s="173">
        <v>0</v>
      </c>
      <c r="J5" s="179">
        <v>484064.71785159362</v>
      </c>
      <c r="K5" s="180" t="s">
        <v>462</v>
      </c>
    </row>
    <row r="6" spans="1:11" ht="15">
      <c r="A6" s="24" t="s">
        <v>239</v>
      </c>
      <c r="B6" s="173">
        <v>123552.76562052163</v>
      </c>
      <c r="C6" s="173">
        <v>218618.59551447406</v>
      </c>
      <c r="D6" s="173">
        <v>36327.156778446544</v>
      </c>
      <c r="E6" s="173">
        <v>17136.95664</v>
      </c>
      <c r="F6" s="173">
        <v>0</v>
      </c>
      <c r="G6" s="173">
        <v>0</v>
      </c>
      <c r="H6" s="173">
        <v>0</v>
      </c>
      <c r="I6" s="173">
        <v>483.06199999999995</v>
      </c>
      <c r="J6" s="179">
        <v>396118.53655344219</v>
      </c>
      <c r="K6" s="180" t="s">
        <v>463</v>
      </c>
    </row>
    <row r="7" spans="1:11" ht="15">
      <c r="A7" s="24" t="s">
        <v>240</v>
      </c>
      <c r="B7" s="173">
        <v>-1195.3360561765548</v>
      </c>
      <c r="C7" s="173">
        <v>0</v>
      </c>
      <c r="D7" s="173">
        <v>-68429.323110728961</v>
      </c>
      <c r="E7" s="173">
        <v>0</v>
      </c>
      <c r="F7" s="173">
        <v>0</v>
      </c>
      <c r="G7" s="173">
        <v>0</v>
      </c>
      <c r="H7" s="173">
        <v>0</v>
      </c>
      <c r="I7" s="173">
        <v>-577.05999999999995</v>
      </c>
      <c r="J7" s="179">
        <v>-70201.719166905517</v>
      </c>
      <c r="K7" s="180" t="s">
        <v>464</v>
      </c>
    </row>
    <row r="8" spans="1:11" ht="15">
      <c r="A8" s="24" t="s">
        <v>241</v>
      </c>
      <c r="B8" s="173">
        <v>7388.6714435845988</v>
      </c>
      <c r="C8" s="173">
        <v>0</v>
      </c>
      <c r="D8" s="173">
        <v>0</v>
      </c>
      <c r="E8" s="173">
        <v>0</v>
      </c>
      <c r="F8" s="173">
        <v>0</v>
      </c>
      <c r="G8" s="173">
        <v>0</v>
      </c>
      <c r="H8" s="173">
        <v>0</v>
      </c>
      <c r="I8" s="173">
        <v>0</v>
      </c>
      <c r="J8" s="179">
        <v>7388.6714435845988</v>
      </c>
      <c r="K8" s="181" t="s">
        <v>465</v>
      </c>
    </row>
    <row r="9" spans="1:11" ht="15">
      <c r="A9" s="182" t="s">
        <v>242</v>
      </c>
      <c r="B9" s="183">
        <v>524471.03929014993</v>
      </c>
      <c r="C9" s="183">
        <v>255419.71094869589</v>
      </c>
      <c r="D9" s="183">
        <v>-32102.166332282417</v>
      </c>
      <c r="E9" s="183">
        <v>46480.414080000002</v>
      </c>
      <c r="F9" s="183">
        <v>9881.1055151515138</v>
      </c>
      <c r="G9" s="183">
        <v>10535.54696</v>
      </c>
      <c r="H9" s="183">
        <v>2778.5542199999995</v>
      </c>
      <c r="I9" s="183">
        <v>-93.99799999999999</v>
      </c>
      <c r="J9" s="183">
        <v>817370.20668171498</v>
      </c>
      <c r="K9" s="184" t="s">
        <v>466</v>
      </c>
    </row>
    <row r="10" spans="1:11" ht="15">
      <c r="A10" s="24" t="s">
        <v>243</v>
      </c>
      <c r="B10" s="173">
        <v>52170.698337632552</v>
      </c>
      <c r="C10" s="173">
        <v>15851.18443680137</v>
      </c>
      <c r="D10" s="173">
        <v>-6177.7801662367419</v>
      </c>
      <c r="E10" s="173">
        <v>2602.2752399999918</v>
      </c>
      <c r="F10" s="173">
        <v>0</v>
      </c>
      <c r="G10" s="173" t="s">
        <v>50</v>
      </c>
      <c r="H10" s="173">
        <v>0</v>
      </c>
      <c r="I10" s="173">
        <v>-9990.0179999999964</v>
      </c>
      <c r="J10" s="179">
        <v>54456.359848197171</v>
      </c>
      <c r="K10" s="181" t="s">
        <v>467</v>
      </c>
    </row>
    <row r="11" spans="1:11" ht="15">
      <c r="A11" s="182" t="s">
        <v>244</v>
      </c>
      <c r="B11" s="183">
        <v>-363982.82946402975</v>
      </c>
      <c r="C11" s="183">
        <v>0</v>
      </c>
      <c r="D11" s="183">
        <v>-823.79382822203115</v>
      </c>
      <c r="E11" s="183">
        <v>-10688.73576</v>
      </c>
      <c r="F11" s="183">
        <v>-9881.1055151515138</v>
      </c>
      <c r="G11" s="183">
        <v>-10524.470159999999</v>
      </c>
      <c r="H11" s="183">
        <v>-2778.5542199999995</v>
      </c>
      <c r="I11" s="183">
        <v>106240.78799999999</v>
      </c>
      <c r="J11" s="183">
        <v>-292438.70094740333</v>
      </c>
      <c r="K11" s="184" t="s">
        <v>468</v>
      </c>
    </row>
    <row r="12" spans="1:11" ht="15">
      <c r="A12" s="24" t="s">
        <v>245</v>
      </c>
      <c r="B12" s="173">
        <v>0</v>
      </c>
      <c r="C12" s="173">
        <v>0</v>
      </c>
      <c r="D12" s="173">
        <v>0</v>
      </c>
      <c r="E12" s="173">
        <v>0</v>
      </c>
      <c r="F12" s="173">
        <v>0</v>
      </c>
      <c r="G12" s="173">
        <v>-11.0768</v>
      </c>
      <c r="H12" s="173">
        <v>0</v>
      </c>
      <c r="I12" s="173">
        <v>16941.999999999996</v>
      </c>
      <c r="J12" s="179">
        <v>16930.923199999997</v>
      </c>
      <c r="K12" s="181" t="s">
        <v>469</v>
      </c>
    </row>
    <row r="13" spans="1:11" ht="15">
      <c r="A13" s="24" t="s">
        <v>246</v>
      </c>
      <c r="B13" s="173">
        <v>0</v>
      </c>
      <c r="C13" s="173">
        <v>-250759.40140441386</v>
      </c>
      <c r="D13" s="173">
        <v>248741.87685105568</v>
      </c>
      <c r="E13" s="173">
        <v>-4943.6614799999998</v>
      </c>
      <c r="F13" s="173">
        <v>0</v>
      </c>
      <c r="G13" s="173">
        <v>0</v>
      </c>
      <c r="H13" s="173">
        <v>0</v>
      </c>
      <c r="I13" s="173">
        <v>0</v>
      </c>
      <c r="J13" s="179">
        <v>-6961.1860333581762</v>
      </c>
      <c r="K13" s="181" t="s">
        <v>470</v>
      </c>
    </row>
    <row r="14" spans="1:11" ht="15">
      <c r="A14" s="24" t="s">
        <v>247</v>
      </c>
      <c r="B14" s="173">
        <v>-167.61696283557848</v>
      </c>
      <c r="C14" s="173">
        <v>0</v>
      </c>
      <c r="D14" s="173">
        <v>0</v>
      </c>
      <c r="E14" s="173">
        <v>-6347.0174399999996</v>
      </c>
      <c r="F14" s="173">
        <v>0</v>
      </c>
      <c r="G14" s="173">
        <v>0</v>
      </c>
      <c r="H14" s="173">
        <v>0</v>
      </c>
      <c r="I14" s="173">
        <v>0</v>
      </c>
      <c r="J14" s="179">
        <v>-6514.6344028355779</v>
      </c>
      <c r="K14" s="181" t="s">
        <v>471</v>
      </c>
    </row>
    <row r="15" spans="1:11" ht="15">
      <c r="A15" s="24" t="s">
        <v>248</v>
      </c>
      <c r="B15" s="179">
        <v>0</v>
      </c>
      <c r="C15" s="179">
        <v>-20511.493981083404</v>
      </c>
      <c r="D15" s="179">
        <v>0</v>
      </c>
      <c r="E15" s="179">
        <v>0</v>
      </c>
      <c r="F15" s="179">
        <v>0</v>
      </c>
      <c r="G15" s="179">
        <v>0</v>
      </c>
      <c r="H15" s="179">
        <v>0</v>
      </c>
      <c r="I15" s="179">
        <v>-21399.723999999998</v>
      </c>
      <c r="J15" s="179">
        <v>-41911.217981083406</v>
      </c>
      <c r="K15" s="180" t="s">
        <v>472</v>
      </c>
    </row>
    <row r="16" spans="1:11" ht="15">
      <c r="A16" s="182" t="s">
        <v>249</v>
      </c>
      <c r="B16" s="183">
        <v>212491.29120091716</v>
      </c>
      <c r="C16" s="183">
        <v>0</v>
      </c>
      <c r="D16" s="183">
        <v>209638.1365243145</v>
      </c>
      <c r="E16" s="183">
        <v>27103.27464</v>
      </c>
      <c r="F16" s="183">
        <v>0</v>
      </c>
      <c r="G16" s="183">
        <v>0</v>
      </c>
      <c r="H16" s="183">
        <v>0</v>
      </c>
      <c r="I16" s="183">
        <v>91699.047999999981</v>
      </c>
      <c r="J16" s="183">
        <v>540931.75036523165</v>
      </c>
      <c r="K16" s="184" t="s">
        <v>473</v>
      </c>
    </row>
    <row r="17" spans="1:11" ht="15">
      <c r="A17" s="182" t="s">
        <v>250</v>
      </c>
      <c r="B17" s="183">
        <v>212491.29120091716</v>
      </c>
      <c r="C17" s="183">
        <v>0</v>
      </c>
      <c r="D17" s="183">
        <v>62368.472341645174</v>
      </c>
      <c r="E17" s="183">
        <v>633.01103999999998</v>
      </c>
      <c r="F17" s="183">
        <v>0</v>
      </c>
      <c r="G17" s="183">
        <v>0</v>
      </c>
      <c r="H17" s="183">
        <v>0</v>
      </c>
      <c r="I17" s="183">
        <v>36693.189999999995</v>
      </c>
      <c r="J17" s="183">
        <v>312185.96458256233</v>
      </c>
      <c r="K17" s="185" t="s">
        <v>474</v>
      </c>
    </row>
    <row r="18" spans="1:11" ht="15">
      <c r="A18" s="24" t="s">
        <v>251</v>
      </c>
      <c r="B18" s="173">
        <v>40310.825881341356</v>
      </c>
      <c r="C18" s="173">
        <v>0</v>
      </c>
      <c r="D18" s="173">
        <v>1398.2444826597878</v>
      </c>
      <c r="E18" s="173">
        <v>0</v>
      </c>
      <c r="F18" s="173">
        <v>0</v>
      </c>
      <c r="G18" s="173">
        <v>0</v>
      </c>
      <c r="H18" s="173">
        <v>0</v>
      </c>
      <c r="I18" s="173">
        <v>0</v>
      </c>
      <c r="J18" s="179">
        <v>41709.070364001142</v>
      </c>
      <c r="K18" s="181" t="s">
        <v>475</v>
      </c>
    </row>
    <row r="19" spans="1:11" ht="15">
      <c r="A19" s="24" t="s">
        <v>252</v>
      </c>
      <c r="B19" s="173">
        <v>2286.4860991688161</v>
      </c>
      <c r="C19" s="173">
        <v>0</v>
      </c>
      <c r="D19" s="173">
        <v>12304.182191649947</v>
      </c>
      <c r="E19" s="173">
        <v>0</v>
      </c>
      <c r="F19" s="173">
        <v>0</v>
      </c>
      <c r="G19" s="173">
        <v>0</v>
      </c>
      <c r="H19" s="173">
        <v>0</v>
      </c>
      <c r="I19" s="173">
        <v>0</v>
      </c>
      <c r="J19" s="179">
        <v>14590.668290818763</v>
      </c>
      <c r="K19" s="181" t="s">
        <v>476</v>
      </c>
    </row>
    <row r="20" spans="1:11" ht="15">
      <c r="A20" s="24" t="s">
        <v>253</v>
      </c>
      <c r="B20" s="173">
        <v>0</v>
      </c>
      <c r="C20" s="173">
        <v>0</v>
      </c>
      <c r="D20" s="173">
        <v>28.957676507117608</v>
      </c>
      <c r="E20" s="173">
        <v>0</v>
      </c>
      <c r="F20" s="173">
        <v>0</v>
      </c>
      <c r="G20" s="173">
        <v>0</v>
      </c>
      <c r="H20" s="173">
        <v>0</v>
      </c>
      <c r="I20" s="173">
        <v>0</v>
      </c>
      <c r="J20" s="179">
        <v>28.957676507117608</v>
      </c>
      <c r="K20" s="181" t="s">
        <v>477</v>
      </c>
    </row>
    <row r="21" spans="1:11" ht="15">
      <c r="A21" s="24" t="s">
        <v>254</v>
      </c>
      <c r="B21" s="173">
        <v>0</v>
      </c>
      <c r="C21" s="173">
        <v>0</v>
      </c>
      <c r="D21" s="173">
        <v>208.47425241234356</v>
      </c>
      <c r="E21" s="173">
        <v>0</v>
      </c>
      <c r="F21" s="173">
        <v>0</v>
      </c>
      <c r="G21" s="173">
        <v>0</v>
      </c>
      <c r="H21" s="173">
        <v>0</v>
      </c>
      <c r="I21" s="173">
        <v>0</v>
      </c>
      <c r="J21" s="179">
        <v>208.47425241234356</v>
      </c>
      <c r="K21" s="180" t="s">
        <v>478</v>
      </c>
    </row>
    <row r="22" spans="1:11" ht="15">
      <c r="A22" s="24" t="s">
        <v>255</v>
      </c>
      <c r="B22" s="173">
        <v>0</v>
      </c>
      <c r="C22" s="173">
        <v>0</v>
      </c>
      <c r="D22" s="173">
        <v>1493.1379573898919</v>
      </c>
      <c r="E22" s="173">
        <v>0</v>
      </c>
      <c r="F22" s="173">
        <v>0</v>
      </c>
      <c r="G22" s="173">
        <v>0</v>
      </c>
      <c r="H22" s="173">
        <v>0</v>
      </c>
      <c r="I22" s="173">
        <v>0</v>
      </c>
      <c r="J22" s="179">
        <v>1493.1379573898919</v>
      </c>
      <c r="K22" s="181" t="s">
        <v>479</v>
      </c>
    </row>
    <row r="23" spans="1:11" ht="15">
      <c r="A23" s="24" t="s">
        <v>256</v>
      </c>
      <c r="B23" s="173">
        <v>917.40699340785318</v>
      </c>
      <c r="C23" s="173">
        <v>0</v>
      </c>
      <c r="D23" s="173">
        <v>0</v>
      </c>
      <c r="E23" s="173">
        <v>0</v>
      </c>
      <c r="F23" s="173">
        <v>0</v>
      </c>
      <c r="G23" s="173">
        <v>0</v>
      </c>
      <c r="H23" s="173">
        <v>0</v>
      </c>
      <c r="I23" s="173">
        <v>0</v>
      </c>
      <c r="J23" s="179">
        <v>917.40699340785318</v>
      </c>
      <c r="K23" s="181" t="s">
        <v>480</v>
      </c>
    </row>
    <row r="24" spans="1:11" ht="15">
      <c r="A24" s="24" t="s">
        <v>257</v>
      </c>
      <c r="B24" s="179">
        <v>4552.3707366007457</v>
      </c>
      <c r="C24" s="179">
        <v>0</v>
      </c>
      <c r="D24" s="179">
        <v>747.02398012802132</v>
      </c>
      <c r="E24" s="179">
        <v>0</v>
      </c>
      <c r="F24" s="179">
        <v>0</v>
      </c>
      <c r="G24" s="179">
        <v>0</v>
      </c>
      <c r="H24" s="179">
        <v>0</v>
      </c>
      <c r="I24" s="179">
        <v>0</v>
      </c>
      <c r="J24" s="179">
        <v>5299.394716728767</v>
      </c>
      <c r="K24" s="180" t="s">
        <v>481</v>
      </c>
    </row>
    <row r="25" spans="1:11" ht="15">
      <c r="A25" s="24" t="s">
        <v>258</v>
      </c>
      <c r="B25" s="173">
        <v>497.23889366580681</v>
      </c>
      <c r="C25" s="173">
        <v>0</v>
      </c>
      <c r="D25" s="173">
        <v>111.57686060953473</v>
      </c>
      <c r="E25" s="173">
        <v>0</v>
      </c>
      <c r="F25" s="173">
        <v>0</v>
      </c>
      <c r="G25" s="173">
        <v>0</v>
      </c>
      <c r="H25" s="173">
        <v>0</v>
      </c>
      <c r="I25" s="173">
        <v>0</v>
      </c>
      <c r="J25" s="179">
        <v>608.81575427534153</v>
      </c>
      <c r="K25" s="181" t="s">
        <v>482</v>
      </c>
    </row>
    <row r="26" spans="1:11" ht="15">
      <c r="A26" s="24" t="s">
        <v>259</v>
      </c>
      <c r="B26" s="179">
        <v>163926.96259673257</v>
      </c>
      <c r="C26" s="179">
        <v>0</v>
      </c>
      <c r="D26" s="179">
        <v>46076.87494028853</v>
      </c>
      <c r="E26" s="179">
        <v>633.01103999999998</v>
      </c>
      <c r="F26" s="179">
        <v>0</v>
      </c>
      <c r="G26" s="179">
        <v>0</v>
      </c>
      <c r="H26" s="179">
        <v>0</v>
      </c>
      <c r="I26" s="179">
        <v>36693.189999999995</v>
      </c>
      <c r="J26" s="179">
        <v>247330.0385770211</v>
      </c>
      <c r="K26" s="181" t="s">
        <v>483</v>
      </c>
    </row>
    <row r="27" spans="1:11" ht="15">
      <c r="A27" s="182" t="s">
        <v>260</v>
      </c>
      <c r="B27" s="183">
        <v>0</v>
      </c>
      <c r="C27" s="183">
        <v>0</v>
      </c>
      <c r="D27" s="183">
        <v>37396.773191936569</v>
      </c>
      <c r="E27" s="183">
        <v>6760.9533599999995</v>
      </c>
      <c r="F27" s="183">
        <v>0</v>
      </c>
      <c r="G27" s="183">
        <v>0</v>
      </c>
      <c r="H27" s="183">
        <v>0</v>
      </c>
      <c r="I27" s="183">
        <v>1480.6619999999998</v>
      </c>
      <c r="J27" s="183">
        <v>45638.388551936565</v>
      </c>
      <c r="K27" s="185" t="s">
        <v>484</v>
      </c>
    </row>
    <row r="28" spans="1:11" ht="15">
      <c r="A28" s="24" t="s">
        <v>261</v>
      </c>
      <c r="B28" s="179">
        <v>0</v>
      </c>
      <c r="C28" s="179">
        <v>0</v>
      </c>
      <c r="D28" s="179">
        <v>26194.129167860898</v>
      </c>
      <c r="E28" s="179">
        <v>0</v>
      </c>
      <c r="F28" s="179">
        <v>0</v>
      </c>
      <c r="G28" s="179">
        <v>0</v>
      </c>
      <c r="H28" s="179">
        <v>0</v>
      </c>
      <c r="I28" s="179">
        <v>0</v>
      </c>
      <c r="J28" s="179">
        <v>26194.129167860898</v>
      </c>
      <c r="K28" s="180" t="s">
        <v>485</v>
      </c>
    </row>
    <row r="29" spans="1:11" ht="15">
      <c r="A29" s="24" t="s">
        <v>262</v>
      </c>
      <c r="B29" s="179" t="s">
        <v>50</v>
      </c>
      <c r="C29" s="179" t="s">
        <v>50</v>
      </c>
      <c r="D29" s="179">
        <v>7351.2467755803964</v>
      </c>
      <c r="E29" s="179" t="s">
        <v>50</v>
      </c>
      <c r="F29" s="179" t="s">
        <v>50</v>
      </c>
      <c r="G29" s="179" t="s">
        <v>50</v>
      </c>
      <c r="H29" s="179" t="s">
        <v>50</v>
      </c>
      <c r="I29" s="179" t="s">
        <v>50</v>
      </c>
      <c r="J29" s="179">
        <v>7351.2467755803964</v>
      </c>
      <c r="K29" s="181" t="s">
        <v>486</v>
      </c>
    </row>
    <row r="30" spans="1:11" ht="15">
      <c r="A30" s="24" t="s">
        <v>263</v>
      </c>
      <c r="B30" s="173">
        <v>0</v>
      </c>
      <c r="C30" s="173">
        <v>0</v>
      </c>
      <c r="D30" s="173">
        <v>2742.8011846756472</v>
      </c>
      <c r="E30" s="173">
        <v>0</v>
      </c>
      <c r="F30" s="173">
        <v>0</v>
      </c>
      <c r="G30" s="173">
        <v>0</v>
      </c>
      <c r="H30" s="173">
        <v>0</v>
      </c>
      <c r="I30" s="173">
        <v>1480.6619999999998</v>
      </c>
      <c r="J30" s="179">
        <v>4223.4631846756474</v>
      </c>
      <c r="K30" s="180" t="s">
        <v>487</v>
      </c>
    </row>
    <row r="31" spans="1:11" ht="15">
      <c r="A31" s="24" t="s">
        <v>264</v>
      </c>
      <c r="B31" s="173">
        <v>0</v>
      </c>
      <c r="C31" s="173">
        <v>0</v>
      </c>
      <c r="D31" s="173">
        <v>0</v>
      </c>
      <c r="E31" s="173">
        <v>6760.9533599999995</v>
      </c>
      <c r="F31" s="173">
        <v>0</v>
      </c>
      <c r="G31" s="173">
        <v>0</v>
      </c>
      <c r="H31" s="173">
        <v>0</v>
      </c>
      <c r="I31" s="173">
        <v>0</v>
      </c>
      <c r="J31" s="179">
        <v>6760.9533599999995</v>
      </c>
      <c r="K31" s="181" t="s">
        <v>488</v>
      </c>
    </row>
    <row r="32" spans="1:11" ht="15">
      <c r="A32" s="24" t="s">
        <v>265</v>
      </c>
      <c r="B32" s="173">
        <v>0</v>
      </c>
      <c r="C32" s="173">
        <v>0</v>
      </c>
      <c r="D32" s="173">
        <v>704.14875322441958</v>
      </c>
      <c r="E32" s="173">
        <v>0</v>
      </c>
      <c r="F32" s="173">
        <v>0</v>
      </c>
      <c r="G32" s="173">
        <v>0</v>
      </c>
      <c r="H32" s="173">
        <v>0</v>
      </c>
      <c r="I32" s="173">
        <v>0</v>
      </c>
      <c r="J32" s="179">
        <v>704.14875322441958</v>
      </c>
      <c r="K32" s="181" t="s">
        <v>489</v>
      </c>
    </row>
    <row r="33" spans="1:11" ht="15">
      <c r="A33" s="24" t="s">
        <v>266</v>
      </c>
      <c r="B33" s="173">
        <v>0</v>
      </c>
      <c r="C33" s="173">
        <v>0</v>
      </c>
      <c r="D33" s="173">
        <v>404.44731059520399</v>
      </c>
      <c r="E33" s="173">
        <v>0</v>
      </c>
      <c r="F33" s="173">
        <v>0</v>
      </c>
      <c r="G33" s="173">
        <v>0</v>
      </c>
      <c r="H33" s="173">
        <v>0</v>
      </c>
      <c r="I33" s="173">
        <v>0</v>
      </c>
      <c r="J33" s="179">
        <v>404.44731059520399</v>
      </c>
      <c r="K33" s="181" t="s">
        <v>490</v>
      </c>
    </row>
    <row r="34" spans="1:11" ht="15">
      <c r="A34" s="182" t="s">
        <v>267</v>
      </c>
      <c r="B34" s="183">
        <v>0</v>
      </c>
      <c r="C34" s="183">
        <v>0</v>
      </c>
      <c r="D34" s="183">
        <v>101068.12362663609</v>
      </c>
      <c r="E34" s="183">
        <v>168.64055999999999</v>
      </c>
      <c r="F34" s="183">
        <v>0</v>
      </c>
      <c r="G34" s="183">
        <v>0</v>
      </c>
      <c r="H34" s="183">
        <v>0</v>
      </c>
      <c r="I34" s="183">
        <v>53525.195999999996</v>
      </c>
      <c r="J34" s="183">
        <v>154761.96018663608</v>
      </c>
      <c r="K34" s="185" t="s">
        <v>491</v>
      </c>
    </row>
    <row r="35" spans="1:11" ht="15">
      <c r="A35" s="24" t="s">
        <v>268</v>
      </c>
      <c r="B35" s="173">
        <v>0</v>
      </c>
      <c r="C35" s="173">
        <v>0</v>
      </c>
      <c r="D35" s="173">
        <v>26763.482850864624</v>
      </c>
      <c r="E35" s="173">
        <v>0</v>
      </c>
      <c r="F35" s="173">
        <v>0</v>
      </c>
      <c r="G35" s="173">
        <v>0</v>
      </c>
      <c r="H35" s="173">
        <v>0</v>
      </c>
      <c r="I35" s="173">
        <v>22300.745999999999</v>
      </c>
      <c r="J35" s="179">
        <v>49064.228850864623</v>
      </c>
      <c r="K35" s="180" t="s">
        <v>492</v>
      </c>
    </row>
    <row r="36" spans="1:11" ht="15">
      <c r="A36" s="24" t="s">
        <v>269</v>
      </c>
      <c r="B36" s="179">
        <v>0</v>
      </c>
      <c r="C36" s="179">
        <v>0</v>
      </c>
      <c r="D36" s="179">
        <v>0</v>
      </c>
      <c r="E36" s="179">
        <v>0</v>
      </c>
      <c r="F36" s="179">
        <v>0</v>
      </c>
      <c r="G36" s="179">
        <v>0</v>
      </c>
      <c r="H36" s="179">
        <v>0</v>
      </c>
      <c r="I36" s="179">
        <v>8456.637999999999</v>
      </c>
      <c r="J36" s="179">
        <v>8456.637999999999</v>
      </c>
      <c r="K36" s="181" t="s">
        <v>493</v>
      </c>
    </row>
    <row r="37" spans="1:11" ht="15">
      <c r="A37" s="24" t="s">
        <v>270</v>
      </c>
      <c r="B37" s="173">
        <v>0</v>
      </c>
      <c r="C37" s="173">
        <v>0</v>
      </c>
      <c r="D37" s="173">
        <v>687.83557848476164</v>
      </c>
      <c r="E37" s="173">
        <v>168.64055999999999</v>
      </c>
      <c r="F37" s="173">
        <v>0</v>
      </c>
      <c r="G37" s="173">
        <v>0</v>
      </c>
      <c r="H37" s="173">
        <v>0</v>
      </c>
      <c r="I37" s="173">
        <v>16810.678</v>
      </c>
      <c r="J37" s="179">
        <v>17667.154138484762</v>
      </c>
      <c r="K37" s="180" t="s">
        <v>494</v>
      </c>
    </row>
    <row r="38" spans="1:11" ht="15">
      <c r="A38" s="24" t="s">
        <v>271</v>
      </c>
      <c r="B38" s="173">
        <v>0</v>
      </c>
      <c r="C38" s="173">
        <v>0</v>
      </c>
      <c r="D38" s="173">
        <v>73616.805197286711</v>
      </c>
      <c r="E38" s="173">
        <v>0</v>
      </c>
      <c r="F38" s="173">
        <v>0</v>
      </c>
      <c r="G38" s="173">
        <v>0</v>
      </c>
      <c r="H38" s="173">
        <v>0</v>
      </c>
      <c r="I38" s="173">
        <v>5957.1339999999991</v>
      </c>
      <c r="J38" s="179">
        <v>79573.939197286716</v>
      </c>
      <c r="K38" s="181" t="s">
        <v>495</v>
      </c>
    </row>
    <row r="39" spans="1:11" ht="15">
      <c r="A39" s="24" t="s">
        <v>272</v>
      </c>
      <c r="B39" s="173">
        <v>0</v>
      </c>
      <c r="C39" s="173">
        <v>0</v>
      </c>
      <c r="D39" s="173">
        <v>8804.7673640966859</v>
      </c>
      <c r="E39" s="173">
        <v>19540.669679999999</v>
      </c>
      <c r="F39" s="173">
        <v>0</v>
      </c>
      <c r="G39" s="173">
        <v>0</v>
      </c>
      <c r="H39" s="173">
        <v>0</v>
      </c>
      <c r="I39" s="173">
        <v>0</v>
      </c>
      <c r="J39" s="179">
        <v>28345.437044096685</v>
      </c>
      <c r="K39" s="181" t="s">
        <v>496</v>
      </c>
    </row>
    <row r="40" spans="1:11" ht="30">
      <c r="A40" s="186" t="s">
        <v>273</v>
      </c>
      <c r="B40" s="173">
        <v>0</v>
      </c>
      <c r="C40" s="173">
        <v>0</v>
      </c>
      <c r="D40" s="173">
        <v>8804.7673640966859</v>
      </c>
      <c r="E40" s="173">
        <v>19540.669679999999</v>
      </c>
      <c r="F40" s="173">
        <v>0</v>
      </c>
      <c r="G40" s="173">
        <v>0</v>
      </c>
      <c r="H40" s="173">
        <v>0</v>
      </c>
      <c r="I40" s="173">
        <v>0</v>
      </c>
      <c r="J40" s="179">
        <v>28345.437044096685</v>
      </c>
      <c r="K40" s="181" t="s">
        <v>497</v>
      </c>
    </row>
    <row r="41" spans="1:11" ht="18" customHeight="1">
      <c r="A41" s="182" t="s">
        <v>274</v>
      </c>
      <c r="B41" s="183">
        <v>0</v>
      </c>
      <c r="C41" s="183">
        <v>0</v>
      </c>
      <c r="D41" s="183">
        <v>0</v>
      </c>
      <c r="E41" s="183">
        <v>0</v>
      </c>
      <c r="F41" s="183">
        <v>37915.870000000003</v>
      </c>
      <c r="G41" s="183">
        <v>122506.36</v>
      </c>
      <c r="H41" s="183">
        <v>32308.769999999997</v>
      </c>
      <c r="I41" s="183">
        <v>0</v>
      </c>
      <c r="J41" s="183">
        <v>192731</v>
      </c>
      <c r="K41" s="184" t="s">
        <v>498</v>
      </c>
    </row>
    <row r="42" spans="1:11" ht="30">
      <c r="A42" s="186" t="s">
        <v>275</v>
      </c>
      <c r="B42" s="173">
        <v>0</v>
      </c>
      <c r="C42" s="173">
        <v>0</v>
      </c>
      <c r="D42" s="173">
        <v>0</v>
      </c>
      <c r="E42" s="173">
        <v>0</v>
      </c>
      <c r="F42" s="173">
        <v>37915.870000000003</v>
      </c>
      <c r="G42" s="173">
        <v>122377.56</v>
      </c>
      <c r="H42" s="173">
        <v>32308.769999999997</v>
      </c>
      <c r="I42" s="173">
        <v>0</v>
      </c>
      <c r="J42" s="179">
        <v>192602.19999999998</v>
      </c>
      <c r="K42" s="181" t="s">
        <v>499</v>
      </c>
    </row>
    <row r="43" spans="1:11" ht="30">
      <c r="A43" s="187" t="s">
        <v>276</v>
      </c>
      <c r="B43" s="173">
        <v>0</v>
      </c>
      <c r="C43" s="173">
        <v>0</v>
      </c>
      <c r="D43" s="173">
        <v>0</v>
      </c>
      <c r="E43" s="173">
        <v>0</v>
      </c>
      <c r="F43" s="173">
        <v>0</v>
      </c>
      <c r="G43" s="173">
        <v>128.80000000000001</v>
      </c>
      <c r="H43" s="173">
        <v>0</v>
      </c>
      <c r="I43" s="173">
        <v>0</v>
      </c>
      <c r="J43" s="179">
        <v>128.80000000000001</v>
      </c>
      <c r="K43" s="181" t="s">
        <v>500</v>
      </c>
    </row>
    <row r="44" spans="1:11">
      <c r="A44" s="174" t="s">
        <v>587</v>
      </c>
      <c r="H44" s="432" t="s">
        <v>588</v>
      </c>
      <c r="I44" s="432"/>
      <c r="J44" s="432"/>
      <c r="K44" s="432"/>
    </row>
    <row r="45" spans="1:11" ht="15">
      <c r="A45" s="188" t="s">
        <v>510</v>
      </c>
      <c r="C45" s="431" t="s">
        <v>395</v>
      </c>
      <c r="D45" s="431"/>
      <c r="E45" s="431"/>
      <c r="F45" s="431"/>
      <c r="G45" s="431"/>
      <c r="H45" s="431"/>
      <c r="I45" s="431"/>
      <c r="J45" s="431"/>
      <c r="K45" s="431"/>
    </row>
  </sheetData>
  <mergeCells count="5">
    <mergeCell ref="A1:K1"/>
    <mergeCell ref="J3:K3"/>
    <mergeCell ref="A2:K2"/>
    <mergeCell ref="C45:K45"/>
    <mergeCell ref="H44:K44"/>
  </mergeCells>
  <pageMargins left="0.85" right="0.70866141732283505" top="0.34" bottom="0.27" header="0.31496062992126" footer="0.31496062992126"/>
  <pageSetup paperSize="9" scale="58" orientation="landscape"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3"/>
  <sheetViews>
    <sheetView view="pageBreakPreview" topLeftCell="A28" zoomScale="85" zoomScaleNormal="115" zoomScaleSheetLayoutView="85" workbookViewId="0">
      <selection activeCell="W16" sqref="W16"/>
    </sheetView>
  </sheetViews>
  <sheetFormatPr defaultColWidth="9" defaultRowHeight="12.75"/>
  <cols>
    <col min="1" max="1" width="4.140625" style="171" customWidth="1"/>
    <col min="2" max="2" width="3.42578125" style="172" customWidth="1"/>
    <col min="3" max="3" width="19.7109375" style="171" customWidth="1"/>
    <col min="4" max="4" width="14.28515625" style="171" customWidth="1"/>
    <col min="5" max="5" width="13" style="171" customWidth="1"/>
    <col min="6" max="6" width="14.28515625" style="171" customWidth="1"/>
    <col min="7" max="7" width="15.7109375" style="171" customWidth="1"/>
    <col min="8" max="8" width="12.140625" style="171" customWidth="1"/>
    <col min="9" max="9" width="16.42578125" style="171" customWidth="1"/>
    <col min="10" max="16384" width="9" style="171"/>
  </cols>
  <sheetData>
    <row r="1" spans="1:9" s="86" customFormat="1" ht="17.25" customHeight="1">
      <c r="A1" s="434" t="s">
        <v>531</v>
      </c>
      <c r="B1" s="434"/>
      <c r="C1" s="434"/>
      <c r="D1" s="434"/>
      <c r="E1" s="434"/>
      <c r="F1" s="434"/>
      <c r="G1" s="434"/>
      <c r="H1" s="434"/>
      <c r="I1" s="434"/>
    </row>
    <row r="2" spans="1:9" s="86" customFormat="1" ht="21" customHeight="1">
      <c r="A2" s="433" t="s">
        <v>532</v>
      </c>
      <c r="B2" s="433"/>
      <c r="C2" s="433"/>
      <c r="D2" s="433"/>
      <c r="E2" s="433"/>
      <c r="F2" s="433"/>
      <c r="G2" s="433"/>
      <c r="H2" s="433"/>
      <c r="I2" s="433"/>
    </row>
    <row r="3" spans="1:9" s="86" customFormat="1" ht="15" customHeight="1">
      <c r="A3" s="137"/>
      <c r="B3" s="138"/>
      <c r="C3" s="138"/>
      <c r="D3" s="138"/>
      <c r="E3" s="138"/>
      <c r="F3" s="138"/>
      <c r="G3" s="435" t="s">
        <v>323</v>
      </c>
      <c r="H3" s="435"/>
      <c r="I3" s="435"/>
    </row>
    <row r="4" spans="1:9" s="140" customFormat="1" ht="12.75" customHeight="1">
      <c r="A4" s="366" t="s">
        <v>398</v>
      </c>
      <c r="B4" s="366"/>
      <c r="C4" s="366" t="s">
        <v>27</v>
      </c>
      <c r="D4" s="437" t="s">
        <v>413</v>
      </c>
      <c r="E4" s="438"/>
      <c r="F4" s="439" t="s">
        <v>414</v>
      </c>
      <c r="G4" s="437"/>
      <c r="H4" s="440" t="s">
        <v>325</v>
      </c>
      <c r="I4" s="139"/>
    </row>
    <row r="5" spans="1:9" s="140" customFormat="1" ht="84.75" customHeight="1">
      <c r="A5" s="366"/>
      <c r="B5" s="366"/>
      <c r="C5" s="366"/>
      <c r="D5" s="141" t="s">
        <v>324</v>
      </c>
      <c r="E5" s="142" t="s">
        <v>322</v>
      </c>
      <c r="F5" s="72" t="s">
        <v>324</v>
      </c>
      <c r="G5" s="72" t="s">
        <v>397</v>
      </c>
      <c r="H5" s="441"/>
      <c r="I5" s="143" t="s">
        <v>231</v>
      </c>
    </row>
    <row r="6" spans="1:9" s="71" customFormat="1" ht="16.5" customHeight="1">
      <c r="A6" s="144" t="s">
        <v>167</v>
      </c>
      <c r="B6" s="145"/>
      <c r="C6" s="146" t="s">
        <v>28</v>
      </c>
      <c r="D6" s="147">
        <f>SUM(D7:D15)</f>
        <v>1999</v>
      </c>
      <c r="E6" s="147">
        <f>SUM(E7:E15)</f>
        <v>1999</v>
      </c>
      <c r="F6" s="147">
        <f>SUM(F7:F15)</f>
        <v>199959</v>
      </c>
      <c r="G6" s="147">
        <f>SUM(G7:G15)</f>
        <v>199661</v>
      </c>
      <c r="H6" s="148">
        <f>G6/F6*100</f>
        <v>99.85096944873699</v>
      </c>
      <c r="I6" s="146" t="s">
        <v>526</v>
      </c>
    </row>
    <row r="7" spans="1:9" s="71" customFormat="1" ht="16.5" customHeight="1">
      <c r="A7" s="145"/>
      <c r="B7" s="145">
        <v>1</v>
      </c>
      <c r="C7" s="149" t="s">
        <v>0</v>
      </c>
      <c r="D7" s="150">
        <v>6</v>
      </c>
      <c r="E7" s="150">
        <v>6</v>
      </c>
      <c r="F7" s="150">
        <v>5</v>
      </c>
      <c r="G7" s="150">
        <v>5</v>
      </c>
      <c r="H7" s="151">
        <v>100</v>
      </c>
      <c r="I7" s="149" t="s">
        <v>451</v>
      </c>
    </row>
    <row r="8" spans="1:9" s="71" customFormat="1" ht="16.5" customHeight="1">
      <c r="A8" s="145"/>
      <c r="B8" s="145">
        <v>2</v>
      </c>
      <c r="C8" s="149" t="s">
        <v>29</v>
      </c>
      <c r="D8" s="150">
        <v>113</v>
      </c>
      <c r="E8" s="150">
        <v>113</v>
      </c>
      <c r="F8" s="150">
        <v>103</v>
      </c>
      <c r="G8" s="150">
        <v>103</v>
      </c>
      <c r="H8" s="151">
        <v>100</v>
      </c>
      <c r="I8" s="149" t="s">
        <v>426</v>
      </c>
    </row>
    <row r="9" spans="1:9" s="71" customFormat="1" ht="16.5" customHeight="1">
      <c r="A9" s="145"/>
      <c r="B9" s="145">
        <v>3</v>
      </c>
      <c r="C9" s="149" t="s">
        <v>1</v>
      </c>
      <c r="D9" s="150">
        <v>154</v>
      </c>
      <c r="E9" s="150">
        <v>154</v>
      </c>
      <c r="F9" s="152">
        <v>6642</v>
      </c>
      <c r="G9" s="152">
        <v>6642</v>
      </c>
      <c r="H9" s="151">
        <v>100</v>
      </c>
      <c r="I9" s="149" t="s">
        <v>429</v>
      </c>
    </row>
    <row r="10" spans="1:9" s="71" customFormat="1" ht="16.5" customHeight="1">
      <c r="A10" s="145"/>
      <c r="B10" s="145">
        <v>4</v>
      </c>
      <c r="C10" s="149" t="s">
        <v>2</v>
      </c>
      <c r="D10" s="150">
        <v>59</v>
      </c>
      <c r="E10" s="150">
        <v>59</v>
      </c>
      <c r="F10" s="150">
        <v>17882</v>
      </c>
      <c r="G10" s="150">
        <v>17875</v>
      </c>
      <c r="H10" s="151">
        <v>100</v>
      </c>
      <c r="I10" s="149" t="s">
        <v>430</v>
      </c>
    </row>
    <row r="11" spans="1:9" s="71" customFormat="1" ht="16.5" customHeight="1">
      <c r="A11" s="145"/>
      <c r="B11" s="145">
        <v>5</v>
      </c>
      <c r="C11" s="149" t="s">
        <v>30</v>
      </c>
      <c r="D11" s="150">
        <v>122</v>
      </c>
      <c r="E11" s="150">
        <v>122</v>
      </c>
      <c r="F11" s="150">
        <v>6337</v>
      </c>
      <c r="G11" s="150">
        <v>6235</v>
      </c>
      <c r="H11" s="153">
        <v>98.39</v>
      </c>
      <c r="I11" s="149" t="s">
        <v>431</v>
      </c>
    </row>
    <row r="12" spans="1:9" s="71" customFormat="1" ht="16.5" customHeight="1">
      <c r="A12" s="145"/>
      <c r="B12" s="145">
        <v>6</v>
      </c>
      <c r="C12" s="149" t="s">
        <v>4</v>
      </c>
      <c r="D12" s="150">
        <v>217</v>
      </c>
      <c r="E12" s="150">
        <v>217</v>
      </c>
      <c r="F12" s="150">
        <v>12168</v>
      </c>
      <c r="G12" s="150">
        <v>12168</v>
      </c>
      <c r="H12" s="151">
        <v>100</v>
      </c>
      <c r="I12" s="149" t="s">
        <v>442</v>
      </c>
    </row>
    <row r="13" spans="1:9" s="71" customFormat="1" ht="16.5" customHeight="1">
      <c r="A13" s="145"/>
      <c r="B13" s="145">
        <v>7</v>
      </c>
      <c r="C13" s="149" t="s">
        <v>31</v>
      </c>
      <c r="D13" s="150">
        <v>297</v>
      </c>
      <c r="E13" s="150">
        <v>297</v>
      </c>
      <c r="F13" s="150">
        <v>43264</v>
      </c>
      <c r="G13" s="150">
        <v>43195</v>
      </c>
      <c r="H13" s="151">
        <v>100</v>
      </c>
      <c r="I13" s="149" t="s">
        <v>443</v>
      </c>
    </row>
    <row r="14" spans="1:9" s="71" customFormat="1" ht="16.5" customHeight="1">
      <c r="A14" s="145"/>
      <c r="B14" s="145">
        <v>8</v>
      </c>
      <c r="C14" s="149" t="s">
        <v>5</v>
      </c>
      <c r="D14" s="150">
        <v>915</v>
      </c>
      <c r="E14" s="150">
        <v>915</v>
      </c>
      <c r="F14" s="150">
        <v>97813</v>
      </c>
      <c r="G14" s="150">
        <v>97751</v>
      </c>
      <c r="H14" s="151">
        <v>99.99</v>
      </c>
      <c r="I14" s="149" t="s">
        <v>448</v>
      </c>
    </row>
    <row r="15" spans="1:9" s="71" customFormat="1" ht="16.5" customHeight="1">
      <c r="A15" s="145"/>
      <c r="B15" s="145">
        <v>9</v>
      </c>
      <c r="C15" s="149" t="s">
        <v>6</v>
      </c>
      <c r="D15" s="150">
        <v>116</v>
      </c>
      <c r="E15" s="150">
        <v>116</v>
      </c>
      <c r="F15" s="150">
        <v>15745</v>
      </c>
      <c r="G15" s="150">
        <v>15687</v>
      </c>
      <c r="H15" s="151">
        <v>99.63</v>
      </c>
      <c r="I15" s="149" t="s">
        <v>449</v>
      </c>
    </row>
    <row r="16" spans="1:9" s="71" customFormat="1" ht="5.25" customHeight="1">
      <c r="A16" s="154"/>
      <c r="B16" s="155"/>
      <c r="C16" s="156"/>
      <c r="D16" s="76"/>
      <c r="E16" s="76"/>
      <c r="F16" s="76"/>
      <c r="G16" s="75"/>
      <c r="H16" s="75"/>
      <c r="I16" s="77"/>
    </row>
    <row r="17" spans="1:9" s="71" customFormat="1" ht="16.5" customHeight="1">
      <c r="A17" s="157" t="s">
        <v>168</v>
      </c>
      <c r="B17" s="154"/>
      <c r="C17" s="158" t="s">
        <v>32</v>
      </c>
      <c r="D17" s="159">
        <f>SUM(D18:D24)</f>
        <v>1625</v>
      </c>
      <c r="E17" s="159">
        <f>SUM(E18:E24)</f>
        <v>1625</v>
      </c>
      <c r="F17" s="159">
        <f>SUM(F18:F24)</f>
        <v>130699</v>
      </c>
      <c r="G17" s="160">
        <f>SUM(G18:G24)</f>
        <v>130219</v>
      </c>
      <c r="H17" s="161">
        <f t="shared" ref="H17" si="0">G17/F17*100</f>
        <v>99.632743938362182</v>
      </c>
      <c r="I17" s="162" t="s">
        <v>527</v>
      </c>
    </row>
    <row r="18" spans="1:9" s="71" customFormat="1" ht="16.5" customHeight="1">
      <c r="A18" s="145"/>
      <c r="B18" s="145">
        <v>1</v>
      </c>
      <c r="C18" s="163" t="s">
        <v>169</v>
      </c>
      <c r="D18" s="150">
        <v>182</v>
      </c>
      <c r="E18" s="150">
        <v>182</v>
      </c>
      <c r="F18" s="150">
        <v>19567</v>
      </c>
      <c r="G18" s="150">
        <v>19186</v>
      </c>
      <c r="H18" s="153">
        <f t="shared" ref="H18:H24" si="1">G18/F18*100</f>
        <v>98.052844074206575</v>
      </c>
      <c r="I18" s="163" t="s">
        <v>425</v>
      </c>
    </row>
    <row r="19" spans="1:9" s="71" customFormat="1" ht="16.5" customHeight="1">
      <c r="A19" s="145"/>
      <c r="B19" s="145">
        <v>2</v>
      </c>
      <c r="C19" s="163" t="s">
        <v>10</v>
      </c>
      <c r="D19" s="150">
        <v>6</v>
      </c>
      <c r="E19" s="150">
        <v>6</v>
      </c>
      <c r="F19" s="150">
        <v>65</v>
      </c>
      <c r="G19" s="150">
        <v>65</v>
      </c>
      <c r="H19" s="153">
        <f t="shared" si="1"/>
        <v>100</v>
      </c>
      <c r="I19" s="163" t="s">
        <v>459</v>
      </c>
    </row>
    <row r="20" spans="1:9" s="71" customFormat="1" ht="16.5" customHeight="1">
      <c r="A20" s="145"/>
      <c r="B20" s="145">
        <v>3</v>
      </c>
      <c r="C20" s="163" t="s">
        <v>9</v>
      </c>
      <c r="D20" s="150">
        <v>8</v>
      </c>
      <c r="E20" s="150">
        <v>8</v>
      </c>
      <c r="F20" s="150">
        <v>19</v>
      </c>
      <c r="G20" s="150">
        <v>19</v>
      </c>
      <c r="H20" s="153">
        <f t="shared" si="1"/>
        <v>100</v>
      </c>
      <c r="I20" s="163" t="s">
        <v>501</v>
      </c>
    </row>
    <row r="21" spans="1:9" s="71" customFormat="1" ht="16.5" customHeight="1">
      <c r="A21" s="145"/>
      <c r="B21" s="145">
        <v>4</v>
      </c>
      <c r="C21" s="163" t="s">
        <v>11</v>
      </c>
      <c r="D21" s="150">
        <v>70</v>
      </c>
      <c r="E21" s="150">
        <v>70</v>
      </c>
      <c r="F21" s="150">
        <v>320</v>
      </c>
      <c r="G21" s="150">
        <v>320</v>
      </c>
      <c r="H21" s="153">
        <f t="shared" si="1"/>
        <v>100</v>
      </c>
      <c r="I21" s="163" t="s">
        <v>427</v>
      </c>
    </row>
    <row r="22" spans="1:9" s="71" customFormat="1" ht="16.5" customHeight="1">
      <c r="A22" s="145"/>
      <c r="B22" s="145">
        <v>5</v>
      </c>
      <c r="C22" s="163" t="s">
        <v>33</v>
      </c>
      <c r="D22" s="150">
        <v>348</v>
      </c>
      <c r="E22" s="150">
        <v>348</v>
      </c>
      <c r="F22" s="150">
        <v>17843</v>
      </c>
      <c r="G22" s="150">
        <v>17843</v>
      </c>
      <c r="H22" s="153">
        <f t="shared" si="1"/>
        <v>100</v>
      </c>
      <c r="I22" s="163" t="s">
        <v>428</v>
      </c>
    </row>
    <row r="23" spans="1:9" s="71" customFormat="1" ht="16.5" customHeight="1">
      <c r="A23" s="145"/>
      <c r="B23" s="145">
        <v>6</v>
      </c>
      <c r="C23" s="163" t="s">
        <v>8</v>
      </c>
      <c r="D23" s="150">
        <v>476</v>
      </c>
      <c r="E23" s="150">
        <v>476</v>
      </c>
      <c r="F23" s="150">
        <v>51929</v>
      </c>
      <c r="G23" s="150">
        <v>51830</v>
      </c>
      <c r="H23" s="153">
        <f t="shared" si="1"/>
        <v>99.809355080975948</v>
      </c>
      <c r="I23" s="163" t="s">
        <v>435</v>
      </c>
    </row>
    <row r="24" spans="1:9" s="71" customFormat="1" ht="16.5" customHeight="1">
      <c r="A24" s="145"/>
      <c r="B24" s="145">
        <v>7</v>
      </c>
      <c r="C24" s="163" t="s">
        <v>35</v>
      </c>
      <c r="D24" s="150">
        <v>535</v>
      </c>
      <c r="E24" s="150">
        <v>535</v>
      </c>
      <c r="F24" s="150">
        <v>40956</v>
      </c>
      <c r="G24" s="150">
        <v>40956</v>
      </c>
      <c r="H24" s="153">
        <f t="shared" si="1"/>
        <v>100</v>
      </c>
      <c r="I24" s="163" t="s">
        <v>436</v>
      </c>
    </row>
    <row r="25" spans="1:9" s="71" customFormat="1" ht="4.5" customHeight="1">
      <c r="A25" s="154"/>
      <c r="B25" s="164"/>
      <c r="C25" s="156"/>
      <c r="D25" s="76"/>
      <c r="E25" s="76"/>
      <c r="F25" s="76"/>
      <c r="G25" s="75"/>
      <c r="H25" s="165"/>
      <c r="I25" s="77"/>
    </row>
    <row r="26" spans="1:9" s="71" customFormat="1" ht="16.5" customHeight="1">
      <c r="A26" s="157" t="s">
        <v>170</v>
      </c>
      <c r="B26" s="155"/>
      <c r="C26" s="158" t="s">
        <v>36</v>
      </c>
      <c r="D26" s="159">
        <f>SUM(D27:D33)</f>
        <v>2333</v>
      </c>
      <c r="E26" s="159">
        <f>SUM(E27:E33)</f>
        <v>2333</v>
      </c>
      <c r="F26" s="159">
        <f>SUM(F27:F33)</f>
        <v>69845</v>
      </c>
      <c r="G26" s="159">
        <f>SUM(G27:G33)</f>
        <v>69820</v>
      </c>
      <c r="H26" s="161">
        <f t="shared" ref="H26" si="2">G26/F26*100</f>
        <v>99.964206457155129</v>
      </c>
      <c r="I26" s="162" t="s">
        <v>528</v>
      </c>
    </row>
    <row r="27" spans="1:9" s="71" customFormat="1" ht="16.5" customHeight="1">
      <c r="A27" s="145"/>
      <c r="B27" s="145">
        <v>1</v>
      </c>
      <c r="C27" s="163" t="s">
        <v>37</v>
      </c>
      <c r="D27" s="150">
        <v>195</v>
      </c>
      <c r="E27" s="150">
        <v>195</v>
      </c>
      <c r="F27" s="150">
        <v>16158</v>
      </c>
      <c r="G27" s="150">
        <v>16158</v>
      </c>
      <c r="H27" s="153">
        <f t="shared" ref="H27:H33" si="3">G27/F27*100</f>
        <v>100</v>
      </c>
      <c r="I27" s="163" t="s">
        <v>421</v>
      </c>
    </row>
    <row r="28" spans="1:9" s="71" customFormat="1" ht="16.5" customHeight="1">
      <c r="A28" s="145"/>
      <c r="B28" s="145">
        <v>2</v>
      </c>
      <c r="C28" s="163" t="s">
        <v>13</v>
      </c>
      <c r="D28" s="150">
        <v>347</v>
      </c>
      <c r="E28" s="150">
        <v>347</v>
      </c>
      <c r="F28" s="150">
        <v>27397</v>
      </c>
      <c r="G28" s="150">
        <v>27372</v>
      </c>
      <c r="H28" s="153">
        <f t="shared" si="3"/>
        <v>99.908749133116771</v>
      </c>
      <c r="I28" s="163" t="s">
        <v>433</v>
      </c>
    </row>
    <row r="29" spans="1:9" s="71" customFormat="1" ht="16.5" customHeight="1">
      <c r="A29" s="145"/>
      <c r="B29" s="145">
        <v>3</v>
      </c>
      <c r="C29" s="163" t="s">
        <v>14</v>
      </c>
      <c r="D29" s="150">
        <v>520</v>
      </c>
      <c r="E29" s="150">
        <v>520</v>
      </c>
      <c r="F29" s="150">
        <v>1017</v>
      </c>
      <c r="G29" s="150">
        <v>1017</v>
      </c>
      <c r="H29" s="153">
        <f t="shared" si="3"/>
        <v>100</v>
      </c>
      <c r="I29" s="163" t="s">
        <v>434</v>
      </c>
    </row>
    <row r="30" spans="1:9" s="71" customFormat="1" ht="16.5" customHeight="1">
      <c r="A30" s="145"/>
      <c r="B30" s="145">
        <v>4</v>
      </c>
      <c r="C30" s="163" t="s">
        <v>38</v>
      </c>
      <c r="D30" s="150">
        <v>6</v>
      </c>
      <c r="E30" s="150">
        <v>6</v>
      </c>
      <c r="F30" s="150">
        <v>6</v>
      </c>
      <c r="G30" s="150">
        <v>6</v>
      </c>
      <c r="H30" s="153">
        <f t="shared" si="3"/>
        <v>100</v>
      </c>
      <c r="I30" s="163" t="s">
        <v>452</v>
      </c>
    </row>
    <row r="31" spans="1:9" s="71" customFormat="1" ht="16.5" customHeight="1">
      <c r="A31" s="145"/>
      <c r="B31" s="145">
        <v>5</v>
      </c>
      <c r="C31" s="163" t="s">
        <v>16</v>
      </c>
      <c r="D31" s="150">
        <v>10</v>
      </c>
      <c r="E31" s="150">
        <v>10</v>
      </c>
      <c r="F31" s="150">
        <v>90</v>
      </c>
      <c r="G31" s="150">
        <v>90</v>
      </c>
      <c r="H31" s="153">
        <f t="shared" si="3"/>
        <v>100</v>
      </c>
      <c r="I31" s="163" t="s">
        <v>453</v>
      </c>
    </row>
    <row r="32" spans="1:9" s="71" customFormat="1" ht="16.5" customHeight="1">
      <c r="A32" s="145"/>
      <c r="B32" s="145">
        <v>6</v>
      </c>
      <c r="C32" s="163" t="s">
        <v>15</v>
      </c>
      <c r="D32" s="150">
        <v>1097</v>
      </c>
      <c r="E32" s="150">
        <v>1097</v>
      </c>
      <c r="F32" s="150">
        <v>15049</v>
      </c>
      <c r="G32" s="150">
        <v>15049</v>
      </c>
      <c r="H32" s="153">
        <f t="shared" si="3"/>
        <v>100</v>
      </c>
      <c r="I32" s="163" t="s">
        <v>445</v>
      </c>
    </row>
    <row r="33" spans="1:9" s="71" customFormat="1" ht="16.5" customHeight="1">
      <c r="A33" s="145"/>
      <c r="B33" s="145">
        <v>7</v>
      </c>
      <c r="C33" s="163" t="s">
        <v>12</v>
      </c>
      <c r="D33" s="150">
        <v>158</v>
      </c>
      <c r="E33" s="150">
        <v>158</v>
      </c>
      <c r="F33" s="150">
        <v>10128</v>
      </c>
      <c r="G33" s="150">
        <v>10128</v>
      </c>
      <c r="H33" s="153">
        <f t="shared" si="3"/>
        <v>100</v>
      </c>
      <c r="I33" s="163" t="s">
        <v>446</v>
      </c>
    </row>
    <row r="34" spans="1:9" s="71" customFormat="1" ht="5.25" customHeight="1">
      <c r="A34" s="154"/>
      <c r="B34" s="154"/>
      <c r="C34" s="156"/>
      <c r="D34" s="76"/>
      <c r="E34" s="76"/>
      <c r="F34" s="76"/>
      <c r="G34" s="75"/>
      <c r="H34" s="75"/>
      <c r="I34" s="77"/>
    </row>
    <row r="35" spans="1:9" s="71" customFormat="1" ht="16.5" customHeight="1">
      <c r="A35" s="157" t="s">
        <v>171</v>
      </c>
      <c r="B35" s="164"/>
      <c r="C35" s="158" t="s">
        <v>39</v>
      </c>
      <c r="D35" s="159">
        <f>SUM(D36:D41)</f>
        <v>1573</v>
      </c>
      <c r="E35" s="159">
        <f>SUM(E36:E41)</f>
        <v>1573</v>
      </c>
      <c r="F35" s="159">
        <f>SUM(F36:F41)</f>
        <v>154526</v>
      </c>
      <c r="G35" s="160">
        <f>SUM(G36:G41)</f>
        <v>152295</v>
      </c>
      <c r="H35" s="161">
        <f t="shared" ref="H35" si="4">G35/F35*100</f>
        <v>98.556230019543634</v>
      </c>
      <c r="I35" s="162" t="s">
        <v>529</v>
      </c>
    </row>
    <row r="36" spans="1:9" s="71" customFormat="1" ht="28.5" customHeight="1">
      <c r="A36" s="145"/>
      <c r="B36" s="145">
        <v>1</v>
      </c>
      <c r="C36" s="166" t="s">
        <v>589</v>
      </c>
      <c r="D36" s="150">
        <v>5</v>
      </c>
      <c r="E36" s="150">
        <v>5</v>
      </c>
      <c r="F36" s="150">
        <v>396</v>
      </c>
      <c r="G36" s="150">
        <v>396</v>
      </c>
      <c r="H36" s="153">
        <f t="shared" ref="H36:H41" si="5">G36/F36*100</f>
        <v>100</v>
      </c>
      <c r="I36" s="166" t="s">
        <v>502</v>
      </c>
    </row>
    <row r="37" spans="1:9" s="71" customFormat="1" ht="16.5" customHeight="1">
      <c r="A37" s="145"/>
      <c r="B37" s="145">
        <v>2</v>
      </c>
      <c r="C37" s="163" t="s">
        <v>17</v>
      </c>
      <c r="D37" s="150">
        <v>199</v>
      </c>
      <c r="E37" s="150">
        <v>199</v>
      </c>
      <c r="F37" s="150">
        <v>39073</v>
      </c>
      <c r="G37" s="150">
        <v>38636</v>
      </c>
      <c r="H37" s="153">
        <f t="shared" si="5"/>
        <v>98.881580631126354</v>
      </c>
      <c r="I37" s="163" t="s">
        <v>424</v>
      </c>
    </row>
    <row r="38" spans="1:9" s="71" customFormat="1" ht="16.5" customHeight="1">
      <c r="A38" s="145"/>
      <c r="B38" s="145">
        <v>3</v>
      </c>
      <c r="C38" s="163" t="s">
        <v>18</v>
      </c>
      <c r="D38" s="150">
        <v>228</v>
      </c>
      <c r="E38" s="150">
        <v>228</v>
      </c>
      <c r="F38" s="150">
        <v>29492</v>
      </c>
      <c r="G38" s="150">
        <v>28821</v>
      </c>
      <c r="H38" s="153">
        <f t="shared" si="5"/>
        <v>97.724806727248065</v>
      </c>
      <c r="I38" s="163" t="s">
        <v>432</v>
      </c>
    </row>
    <row r="39" spans="1:9" s="71" customFormat="1" ht="16.5" customHeight="1">
      <c r="A39" s="145"/>
      <c r="B39" s="145">
        <v>4</v>
      </c>
      <c r="C39" s="163" t="s">
        <v>41</v>
      </c>
      <c r="D39" s="150">
        <v>223</v>
      </c>
      <c r="E39" s="150">
        <v>223</v>
      </c>
      <c r="F39" s="150">
        <v>47677</v>
      </c>
      <c r="G39" s="150">
        <v>46559</v>
      </c>
      <c r="H39" s="153">
        <f t="shared" si="5"/>
        <v>97.655053799525987</v>
      </c>
      <c r="I39" s="163" t="s">
        <v>441</v>
      </c>
    </row>
    <row r="40" spans="1:9" s="71" customFormat="1" ht="16.5" customHeight="1">
      <c r="A40" s="145"/>
      <c r="B40" s="145">
        <v>5</v>
      </c>
      <c r="C40" s="163" t="s">
        <v>20</v>
      </c>
      <c r="D40" s="150">
        <v>9</v>
      </c>
      <c r="E40" s="150">
        <v>9</v>
      </c>
      <c r="F40" s="150">
        <v>425</v>
      </c>
      <c r="G40" s="150">
        <v>425</v>
      </c>
      <c r="H40" s="153">
        <f t="shared" si="5"/>
        <v>100</v>
      </c>
      <c r="I40" s="163" t="s">
        <v>444</v>
      </c>
    </row>
    <row r="41" spans="1:9" s="71" customFormat="1" ht="16.5" customHeight="1">
      <c r="A41" s="145"/>
      <c r="B41" s="145">
        <v>6</v>
      </c>
      <c r="C41" s="163" t="s">
        <v>19</v>
      </c>
      <c r="D41" s="150">
        <v>909</v>
      </c>
      <c r="E41" s="150">
        <v>909</v>
      </c>
      <c r="F41" s="150">
        <v>37463</v>
      </c>
      <c r="G41" s="150">
        <v>37458</v>
      </c>
      <c r="H41" s="153">
        <f t="shared" si="5"/>
        <v>99.986653498118145</v>
      </c>
      <c r="I41" s="163" t="s">
        <v>450</v>
      </c>
    </row>
    <row r="42" spans="1:9" s="71" customFormat="1" ht="5.25" customHeight="1">
      <c r="A42" s="154"/>
      <c r="B42" s="154"/>
      <c r="C42" s="156"/>
      <c r="D42" s="76"/>
      <c r="E42" s="76"/>
      <c r="F42" s="76"/>
      <c r="G42" s="75"/>
      <c r="H42" s="75"/>
      <c r="I42" s="77"/>
    </row>
    <row r="43" spans="1:9" s="71" customFormat="1" ht="16.5" customHeight="1">
      <c r="A43" s="157" t="s">
        <v>172</v>
      </c>
      <c r="B43" s="164"/>
      <c r="C43" s="158" t="s">
        <v>42</v>
      </c>
      <c r="D43" s="159">
        <f>SUM(D44:D50)</f>
        <v>405</v>
      </c>
      <c r="E43" s="159">
        <f>SUM(E44:E50)</f>
        <v>405</v>
      </c>
      <c r="F43" s="159">
        <f>SUM(F44:F50)</f>
        <v>42435</v>
      </c>
      <c r="G43" s="160">
        <f>SUM(G44:G50)</f>
        <v>40140</v>
      </c>
      <c r="H43" s="161">
        <f t="shared" ref="H43" si="6">G43/F43*100</f>
        <v>94.591728525980912</v>
      </c>
      <c r="I43" s="162" t="s">
        <v>530</v>
      </c>
    </row>
    <row r="44" spans="1:9" s="71" customFormat="1" ht="16.5" customHeight="1">
      <c r="A44" s="145"/>
      <c r="B44" s="145">
        <v>1</v>
      </c>
      <c r="C44" s="163" t="s">
        <v>43</v>
      </c>
      <c r="D44" s="150">
        <v>27</v>
      </c>
      <c r="E44" s="150">
        <v>27</v>
      </c>
      <c r="F44" s="150">
        <v>5258</v>
      </c>
      <c r="G44" s="150">
        <v>4029</v>
      </c>
      <c r="H44" s="153">
        <f t="shared" ref="H44:H50" si="7">G44/F44*100</f>
        <v>76.626093571700267</v>
      </c>
      <c r="I44" s="163" t="s">
        <v>422</v>
      </c>
    </row>
    <row r="45" spans="1:9" s="71" customFormat="1" ht="16.5" customHeight="1">
      <c r="A45" s="145"/>
      <c r="B45" s="145">
        <v>2</v>
      </c>
      <c r="C45" s="163" t="s">
        <v>22</v>
      </c>
      <c r="D45" s="150">
        <v>214</v>
      </c>
      <c r="E45" s="150">
        <v>214</v>
      </c>
      <c r="F45" s="150">
        <v>25372</v>
      </c>
      <c r="G45" s="150">
        <v>24640</v>
      </c>
      <c r="H45" s="153">
        <f t="shared" si="7"/>
        <v>97.11492984392244</v>
      </c>
      <c r="I45" s="163" t="s">
        <v>423</v>
      </c>
    </row>
    <row r="46" spans="1:9" s="71" customFormat="1" ht="16.5" customHeight="1">
      <c r="A46" s="145"/>
      <c r="B46" s="145">
        <v>3</v>
      </c>
      <c r="C46" s="163" t="s">
        <v>23</v>
      </c>
      <c r="D46" s="150">
        <v>51</v>
      </c>
      <c r="E46" s="150">
        <v>51</v>
      </c>
      <c r="F46" s="150">
        <v>2379</v>
      </c>
      <c r="G46" s="150">
        <v>2299</v>
      </c>
      <c r="H46" s="153">
        <f t="shared" si="7"/>
        <v>96.637242538881878</v>
      </c>
      <c r="I46" s="163" t="s">
        <v>437</v>
      </c>
    </row>
    <row r="47" spans="1:9" s="71" customFormat="1" ht="16.5" customHeight="1">
      <c r="A47" s="145"/>
      <c r="B47" s="145">
        <v>4</v>
      </c>
      <c r="C47" s="163" t="s">
        <v>24</v>
      </c>
      <c r="D47" s="150">
        <v>22</v>
      </c>
      <c r="E47" s="150">
        <v>22</v>
      </c>
      <c r="F47" s="150">
        <v>6459</v>
      </c>
      <c r="G47" s="150">
        <v>6229</v>
      </c>
      <c r="H47" s="153">
        <f t="shared" si="7"/>
        <v>96.439077256541268</v>
      </c>
      <c r="I47" s="163" t="s">
        <v>438</v>
      </c>
    </row>
    <row r="48" spans="1:9" s="71" customFormat="1" ht="16.5" customHeight="1">
      <c r="A48" s="145"/>
      <c r="B48" s="145">
        <v>5</v>
      </c>
      <c r="C48" s="163" t="s">
        <v>25</v>
      </c>
      <c r="D48" s="150">
        <v>23</v>
      </c>
      <c r="E48" s="150">
        <v>23</v>
      </c>
      <c r="F48" s="150">
        <v>704</v>
      </c>
      <c r="G48" s="150">
        <v>686</v>
      </c>
      <c r="H48" s="153">
        <f t="shared" si="7"/>
        <v>97.443181818181827</v>
      </c>
      <c r="I48" s="163" t="s">
        <v>439</v>
      </c>
    </row>
    <row r="49" spans="1:9" s="71" customFormat="1" ht="16.5" customHeight="1">
      <c r="A49" s="145"/>
      <c r="B49" s="145">
        <v>6</v>
      </c>
      <c r="C49" s="163" t="s">
        <v>45</v>
      </c>
      <c r="D49" s="150">
        <v>26</v>
      </c>
      <c r="E49" s="150">
        <v>26</v>
      </c>
      <c r="F49" s="150">
        <v>1400</v>
      </c>
      <c r="G49" s="150">
        <v>1394</v>
      </c>
      <c r="H49" s="153">
        <f t="shared" si="7"/>
        <v>99.571428571428569</v>
      </c>
      <c r="I49" s="163" t="s">
        <v>440</v>
      </c>
    </row>
    <row r="50" spans="1:9" s="71" customFormat="1" ht="16.5" customHeight="1">
      <c r="A50" s="145"/>
      <c r="B50" s="145">
        <v>7</v>
      </c>
      <c r="C50" s="163" t="s">
        <v>44</v>
      </c>
      <c r="D50" s="150">
        <v>42</v>
      </c>
      <c r="E50" s="150">
        <v>42</v>
      </c>
      <c r="F50" s="150">
        <v>863</v>
      </c>
      <c r="G50" s="150">
        <v>863</v>
      </c>
      <c r="H50" s="153">
        <f t="shared" si="7"/>
        <v>100</v>
      </c>
      <c r="I50" s="163" t="s">
        <v>447</v>
      </c>
    </row>
    <row r="51" spans="1:9" s="71" customFormat="1" ht="16.5" customHeight="1">
      <c r="A51" s="436" t="s">
        <v>173</v>
      </c>
      <c r="B51" s="436"/>
      <c r="C51" s="436"/>
      <c r="D51" s="147">
        <f>D6+D17+D26+D35+D43</f>
        <v>7935</v>
      </c>
      <c r="E51" s="147">
        <f>E6+E17+E26+E35+E43</f>
        <v>7935</v>
      </c>
      <c r="F51" s="147">
        <f>F6+F17+F26+F35+F43</f>
        <v>597464</v>
      </c>
      <c r="G51" s="147">
        <f>G6+G17+G26+G35+G43</f>
        <v>592135</v>
      </c>
      <c r="H51" s="148">
        <f t="shared" ref="H51" si="8">G51/F51*100</f>
        <v>99.108063414699473</v>
      </c>
      <c r="I51" s="167" t="s">
        <v>399</v>
      </c>
    </row>
    <row r="52" spans="1:9" s="86" customFormat="1">
      <c r="A52" s="86" t="s">
        <v>590</v>
      </c>
      <c r="B52" s="168"/>
      <c r="H52" s="169"/>
    </row>
    <row r="53" spans="1:9" s="86" customFormat="1">
      <c r="A53" s="170" t="s">
        <v>591</v>
      </c>
      <c r="B53" s="168"/>
      <c r="H53" s="171"/>
    </row>
  </sheetData>
  <sortState ref="C44:I50">
    <sortCondition ref="C44:C50"/>
  </sortState>
  <mergeCells count="9">
    <mergeCell ref="A2:I2"/>
    <mergeCell ref="A1:I1"/>
    <mergeCell ref="G3:I3"/>
    <mergeCell ref="A51:C51"/>
    <mergeCell ref="D4:E4"/>
    <mergeCell ref="F4:G4"/>
    <mergeCell ref="H4:H5"/>
    <mergeCell ref="C4:C5"/>
    <mergeCell ref="A4:B5"/>
  </mergeCells>
  <printOptions horizontalCentered="1"/>
  <pageMargins left="0.74803149606299202" right="0.511811023622047" top="0.39" bottom="0.27559055118110198" header="0.511811023622047" footer="0.118110236220472"/>
  <pageSetup paperSize="9" scale="74" orientation="portrait"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7"/>
  <sheetViews>
    <sheetView view="pageBreakPreview" topLeftCell="A28" zoomScaleSheetLayoutView="100" workbookViewId="0">
      <selection activeCell="W16" sqref="W16"/>
    </sheetView>
  </sheetViews>
  <sheetFormatPr defaultRowHeight="14.25"/>
  <cols>
    <col min="1" max="1" width="21.85546875" style="88" customWidth="1"/>
    <col min="2" max="2" width="10.5703125" style="132" customWidth="1"/>
    <col min="3" max="3" width="16" style="88" customWidth="1"/>
    <col min="4" max="4" width="9.5703125" style="88" bestFit="1" customWidth="1"/>
    <col min="5" max="5" width="9.140625" style="88" customWidth="1"/>
    <col min="6" max="6" width="9.85546875" style="88" customWidth="1"/>
    <col min="7" max="7" width="8.85546875" style="88" customWidth="1"/>
    <col min="8" max="8" width="12" style="88" customWidth="1"/>
    <col min="9" max="9" width="22" style="132" hidden="1" customWidth="1"/>
    <col min="10" max="10" width="10.28515625" style="132" customWidth="1"/>
    <col min="11" max="11" width="11" style="132" customWidth="1"/>
    <col min="12" max="12" width="11.28515625" style="133" customWidth="1"/>
    <col min="13" max="13" width="10.42578125" style="132" customWidth="1"/>
    <col min="14" max="14" width="12.140625" style="132" customWidth="1"/>
    <col min="15" max="15" width="10.85546875" style="132" customWidth="1"/>
    <col min="16" max="16" width="10.28515625" style="88" customWidth="1"/>
    <col min="17" max="17" width="22.42578125" style="88" customWidth="1"/>
    <col min="18" max="16384" width="9.140625" style="88"/>
  </cols>
  <sheetData>
    <row r="1" spans="1:17" ht="15" customHeight="1">
      <c r="A1" s="444" t="s">
        <v>211</v>
      </c>
      <c r="B1" s="444"/>
      <c r="C1" s="444"/>
      <c r="D1" s="444"/>
      <c r="E1" s="444"/>
      <c r="F1" s="444"/>
      <c r="G1" s="444"/>
      <c r="H1" s="444"/>
      <c r="I1" s="444"/>
      <c r="J1" s="444"/>
      <c r="K1" s="444"/>
      <c r="L1" s="444"/>
      <c r="M1" s="444"/>
      <c r="N1" s="444"/>
      <c r="O1" s="444"/>
      <c r="P1" s="444"/>
      <c r="Q1" s="444"/>
    </row>
    <row r="2" spans="1:17" ht="15" customHeight="1">
      <c r="A2" s="445" t="s">
        <v>326</v>
      </c>
      <c r="B2" s="445"/>
      <c r="C2" s="445"/>
      <c r="D2" s="445"/>
      <c r="E2" s="445"/>
      <c r="F2" s="445"/>
      <c r="G2" s="445"/>
      <c r="H2" s="445"/>
      <c r="I2" s="445"/>
      <c r="J2" s="445"/>
      <c r="K2" s="445"/>
      <c r="L2" s="445"/>
      <c r="M2" s="445"/>
      <c r="N2" s="445"/>
      <c r="O2" s="445"/>
      <c r="P2" s="445"/>
      <c r="Q2" s="445"/>
    </row>
    <row r="3" spans="1:17" s="90" customFormat="1" ht="15" customHeight="1">
      <c r="A3" s="89"/>
      <c r="B3" s="447" t="s">
        <v>533</v>
      </c>
      <c r="C3" s="447"/>
      <c r="D3" s="447"/>
      <c r="E3" s="447"/>
      <c r="F3" s="447"/>
      <c r="G3" s="447"/>
      <c r="H3" s="447"/>
      <c r="I3" s="447"/>
      <c r="J3" s="447"/>
      <c r="K3" s="447"/>
      <c r="L3" s="447"/>
      <c r="M3" s="447"/>
      <c r="N3" s="447"/>
      <c r="O3" s="446" t="s">
        <v>534</v>
      </c>
      <c r="P3" s="446"/>
      <c r="Q3" s="446"/>
    </row>
    <row r="4" spans="1:17" s="90" customFormat="1" ht="35.25" customHeight="1">
      <c r="A4" s="448" t="s">
        <v>190</v>
      </c>
      <c r="B4" s="442" t="s">
        <v>327</v>
      </c>
      <c r="C4" s="442" t="s">
        <v>368</v>
      </c>
      <c r="D4" s="449" t="s">
        <v>328</v>
      </c>
      <c r="E4" s="451" t="s">
        <v>333</v>
      </c>
      <c r="F4" s="452"/>
      <c r="G4" s="452"/>
      <c r="H4" s="442"/>
      <c r="I4" s="448" t="s">
        <v>190</v>
      </c>
      <c r="J4" s="442" t="s">
        <v>334</v>
      </c>
      <c r="K4" s="442" t="s">
        <v>335</v>
      </c>
      <c r="L4" s="449" t="s">
        <v>336</v>
      </c>
      <c r="M4" s="449" t="s">
        <v>337</v>
      </c>
      <c r="N4" s="449" t="s">
        <v>309</v>
      </c>
      <c r="O4" s="451" t="s">
        <v>535</v>
      </c>
      <c r="P4" s="442"/>
      <c r="Q4" s="448" t="s">
        <v>232</v>
      </c>
    </row>
    <row r="5" spans="1:17" s="90" customFormat="1" ht="123" customHeight="1">
      <c r="A5" s="448"/>
      <c r="B5" s="443"/>
      <c r="C5" s="443"/>
      <c r="D5" s="450"/>
      <c r="E5" s="91" t="s">
        <v>329</v>
      </c>
      <c r="F5" s="92" t="s">
        <v>330</v>
      </c>
      <c r="G5" s="93" t="s">
        <v>331</v>
      </c>
      <c r="H5" s="93" t="s">
        <v>332</v>
      </c>
      <c r="I5" s="449"/>
      <c r="J5" s="443"/>
      <c r="K5" s="443"/>
      <c r="L5" s="450"/>
      <c r="M5" s="453"/>
      <c r="N5" s="450"/>
      <c r="O5" s="93" t="s">
        <v>321</v>
      </c>
      <c r="P5" s="92" t="s">
        <v>338</v>
      </c>
      <c r="Q5" s="449"/>
    </row>
    <row r="6" spans="1:17" s="90" customFormat="1" ht="14.25" customHeight="1">
      <c r="A6" s="94"/>
      <c r="B6" s="95" t="s">
        <v>191</v>
      </c>
      <c r="C6" s="95" t="s">
        <v>191</v>
      </c>
      <c r="D6" s="95" t="s">
        <v>191</v>
      </c>
      <c r="E6" s="95" t="s">
        <v>191</v>
      </c>
      <c r="F6" s="95" t="s">
        <v>191</v>
      </c>
      <c r="G6" s="95" t="s">
        <v>191</v>
      </c>
      <c r="H6" s="96" t="s">
        <v>192</v>
      </c>
      <c r="I6" s="97"/>
      <c r="J6" s="95" t="s">
        <v>191</v>
      </c>
      <c r="K6" s="95" t="s">
        <v>191</v>
      </c>
      <c r="L6" s="95" t="s">
        <v>191</v>
      </c>
      <c r="M6" s="95" t="s">
        <v>191</v>
      </c>
      <c r="N6" s="95" t="s">
        <v>191</v>
      </c>
      <c r="O6" s="95" t="s">
        <v>191</v>
      </c>
      <c r="P6" s="96" t="s">
        <v>192</v>
      </c>
      <c r="Q6" s="93"/>
    </row>
    <row r="7" spans="1:17" s="90" customFormat="1" ht="15">
      <c r="A7" s="98" t="s">
        <v>140</v>
      </c>
      <c r="B7" s="99">
        <v>5.4868399999999999</v>
      </c>
      <c r="C7" s="100">
        <v>6</v>
      </c>
      <c r="D7" s="101">
        <v>10619</v>
      </c>
      <c r="E7" s="100">
        <v>7.8119999999999995E-2</v>
      </c>
      <c r="F7" s="100">
        <v>0.22972000000000001</v>
      </c>
      <c r="G7" s="100">
        <v>0.51359999999999995</v>
      </c>
      <c r="H7" s="102">
        <v>3785.5949999999998</v>
      </c>
      <c r="I7" s="103" t="s">
        <v>140</v>
      </c>
      <c r="J7" s="104">
        <v>270.89999999999998</v>
      </c>
      <c r="K7" s="104">
        <v>23.15</v>
      </c>
      <c r="L7" s="105">
        <v>22.914000000000001</v>
      </c>
      <c r="M7" s="106">
        <v>98.98</v>
      </c>
      <c r="N7" s="104">
        <v>15.77</v>
      </c>
      <c r="O7" s="107">
        <v>16158</v>
      </c>
      <c r="P7" s="100">
        <v>100</v>
      </c>
      <c r="Q7" s="103" t="s">
        <v>421</v>
      </c>
    </row>
    <row r="8" spans="1:17" s="90" customFormat="1" ht="15">
      <c r="A8" s="98" t="s">
        <v>21</v>
      </c>
      <c r="B8" s="108">
        <v>3.4799999999999998E-2</v>
      </c>
      <c r="C8" s="109">
        <v>1.0999999999999999E-2</v>
      </c>
      <c r="D8" s="110">
        <v>22</v>
      </c>
      <c r="E8" s="109">
        <v>1.6709999999999999E-2</v>
      </c>
      <c r="F8" s="109">
        <v>0.18945000000000001</v>
      </c>
      <c r="G8" s="109">
        <v>0.14433000000000001</v>
      </c>
      <c r="H8" s="111">
        <v>600.1</v>
      </c>
      <c r="I8" s="98" t="s">
        <v>21</v>
      </c>
      <c r="J8" s="112">
        <v>6.8</v>
      </c>
      <c r="K8" s="112">
        <v>2.5000000000000001E-2</v>
      </c>
      <c r="L8" s="113" t="s">
        <v>50</v>
      </c>
      <c r="M8" s="110" t="s">
        <v>50</v>
      </c>
      <c r="N8" s="110" t="s">
        <v>50</v>
      </c>
      <c r="O8" s="114">
        <v>4029</v>
      </c>
      <c r="P8" s="109">
        <v>76.626093571700267</v>
      </c>
      <c r="Q8" s="98" t="s">
        <v>422</v>
      </c>
    </row>
    <row r="9" spans="1:17" s="90" customFormat="1" ht="15">
      <c r="A9" s="98" t="s">
        <v>141</v>
      </c>
      <c r="B9" s="108">
        <v>1.27719</v>
      </c>
      <c r="C9" s="109">
        <v>3</v>
      </c>
      <c r="D9" s="110">
        <v>45</v>
      </c>
      <c r="E9" s="109">
        <v>3.1800000000000001E-3</v>
      </c>
      <c r="F9" s="109">
        <v>6.9260000000000002E-2</v>
      </c>
      <c r="G9" s="109">
        <v>1.1209999999999999E-2</v>
      </c>
      <c r="H9" s="111">
        <v>1605</v>
      </c>
      <c r="I9" s="98" t="s">
        <v>141</v>
      </c>
      <c r="J9" s="112">
        <v>6</v>
      </c>
      <c r="K9" s="112" t="s">
        <v>50</v>
      </c>
      <c r="L9" s="114">
        <v>2.9329999999999998</v>
      </c>
      <c r="M9" s="110" t="s">
        <v>50</v>
      </c>
      <c r="N9" s="110" t="s">
        <v>50</v>
      </c>
      <c r="O9" s="114">
        <v>24744</v>
      </c>
      <c r="P9" s="109">
        <v>97.524830521835099</v>
      </c>
      <c r="Q9" s="98" t="s">
        <v>423</v>
      </c>
    </row>
    <row r="10" spans="1:17" s="90" customFormat="1" ht="15">
      <c r="A10" s="98" t="s">
        <v>40</v>
      </c>
      <c r="B10" s="108">
        <v>1.29826</v>
      </c>
      <c r="C10" s="109">
        <v>46</v>
      </c>
      <c r="D10" s="110">
        <v>2882</v>
      </c>
      <c r="E10" s="109">
        <v>9.5499999999999995E-3</v>
      </c>
      <c r="F10" s="109">
        <v>0.12303</v>
      </c>
      <c r="G10" s="109">
        <v>0.50117</v>
      </c>
      <c r="H10" s="111">
        <v>3968.6</v>
      </c>
      <c r="I10" s="98" t="s">
        <v>40</v>
      </c>
      <c r="J10" s="110" t="s">
        <v>50</v>
      </c>
      <c r="K10" s="112" t="s">
        <v>50</v>
      </c>
      <c r="L10" s="113">
        <v>5.9340000000000002</v>
      </c>
      <c r="M10" s="115">
        <v>8.1999999999999993</v>
      </c>
      <c r="N10" s="112">
        <v>1</v>
      </c>
      <c r="O10" s="114">
        <v>38636</v>
      </c>
      <c r="P10" s="109">
        <v>98.881580631126354</v>
      </c>
      <c r="Q10" s="98" t="s">
        <v>424</v>
      </c>
    </row>
    <row r="11" spans="1:17" s="90" customFormat="1" ht="15">
      <c r="A11" s="98" t="s">
        <v>7</v>
      </c>
      <c r="B11" s="108">
        <v>0.54290000000000005</v>
      </c>
      <c r="C11" s="109">
        <v>1</v>
      </c>
      <c r="D11" s="110">
        <v>11125</v>
      </c>
      <c r="E11" s="109">
        <v>2.0420000000000001E-2</v>
      </c>
      <c r="F11" s="109">
        <v>7.7539999999999998E-2</v>
      </c>
      <c r="G11" s="109">
        <v>3.3110000000000001E-2</v>
      </c>
      <c r="H11" s="111">
        <v>28444.04</v>
      </c>
      <c r="I11" s="98" t="s">
        <v>7</v>
      </c>
      <c r="J11" s="110" t="s">
        <v>50</v>
      </c>
      <c r="K11" s="112">
        <v>4</v>
      </c>
      <c r="L11" s="113">
        <v>1.21</v>
      </c>
      <c r="M11" s="115">
        <v>2.5</v>
      </c>
      <c r="N11" s="112">
        <v>0.33</v>
      </c>
      <c r="O11" s="114">
        <v>19186</v>
      </c>
      <c r="P11" s="109">
        <v>98.052844074206575</v>
      </c>
      <c r="Q11" s="98" t="s">
        <v>425</v>
      </c>
    </row>
    <row r="12" spans="1:17" s="90" customFormat="1" ht="15">
      <c r="A12" s="98" t="s">
        <v>199</v>
      </c>
      <c r="B12" s="108">
        <v>6.8100000000000001E-3</v>
      </c>
      <c r="C12" s="109">
        <v>0</v>
      </c>
      <c r="D12" s="110">
        <v>90</v>
      </c>
      <c r="E12" s="109">
        <v>3.0100000000000001E-3</v>
      </c>
      <c r="F12" s="109">
        <v>0</v>
      </c>
      <c r="G12" s="109">
        <v>4.8070000000000002E-2</v>
      </c>
      <c r="H12" s="111">
        <v>1269</v>
      </c>
      <c r="I12" s="98" t="s">
        <v>199</v>
      </c>
      <c r="J12" s="110" t="s">
        <v>50</v>
      </c>
      <c r="K12" s="112">
        <v>2.5249999999999999</v>
      </c>
      <c r="L12" s="114" t="s">
        <v>50</v>
      </c>
      <c r="M12" s="110" t="s">
        <v>50</v>
      </c>
      <c r="N12" s="110" t="s">
        <v>50</v>
      </c>
      <c r="O12" s="114">
        <v>103</v>
      </c>
      <c r="P12" s="109">
        <v>100</v>
      </c>
      <c r="Q12" s="98" t="s">
        <v>426</v>
      </c>
    </row>
    <row r="13" spans="1:17" s="90" customFormat="1" ht="15">
      <c r="A13" s="98" t="s">
        <v>193</v>
      </c>
      <c r="B13" s="108">
        <v>4.2110000000000002E-2</v>
      </c>
      <c r="C13" s="109">
        <v>1.0999999999999999E-2</v>
      </c>
      <c r="D13" s="110">
        <v>15</v>
      </c>
      <c r="E13" s="109">
        <v>7.0699999999999999E-3</v>
      </c>
      <c r="F13" s="109">
        <v>3.9300000000000003E-3</v>
      </c>
      <c r="G13" s="109">
        <v>1.093E-2</v>
      </c>
      <c r="H13" s="111">
        <v>32.72</v>
      </c>
      <c r="I13" s="98" t="s">
        <v>193</v>
      </c>
      <c r="J13" s="112">
        <v>193.8</v>
      </c>
      <c r="K13" s="112">
        <v>1.6850000000000001</v>
      </c>
      <c r="L13" s="114" t="s">
        <v>50</v>
      </c>
      <c r="M13" s="110" t="s">
        <v>50</v>
      </c>
      <c r="N13" s="110" t="s">
        <v>50</v>
      </c>
      <c r="O13" s="114">
        <v>320</v>
      </c>
      <c r="P13" s="109">
        <v>100</v>
      </c>
      <c r="Q13" s="98" t="s">
        <v>427</v>
      </c>
    </row>
    <row r="14" spans="1:17" s="90" customFormat="1" ht="15">
      <c r="A14" s="98" t="s">
        <v>194</v>
      </c>
      <c r="B14" s="108">
        <v>4.3263199999999999</v>
      </c>
      <c r="C14" s="109">
        <v>945</v>
      </c>
      <c r="D14" s="110">
        <v>8051</v>
      </c>
      <c r="E14" s="109">
        <v>2.0039999999999999E-2</v>
      </c>
      <c r="F14" s="109">
        <v>9.2530000000000001E-2</v>
      </c>
      <c r="G14" s="109">
        <v>0.31602999999999998</v>
      </c>
      <c r="H14" s="111">
        <v>13576.6</v>
      </c>
      <c r="I14" s="98" t="s">
        <v>194</v>
      </c>
      <c r="J14" s="112">
        <v>20</v>
      </c>
      <c r="K14" s="112">
        <v>824.09</v>
      </c>
      <c r="L14" s="113">
        <v>20.079999999999998</v>
      </c>
      <c r="M14" s="110" t="s">
        <v>50</v>
      </c>
      <c r="N14" s="112">
        <v>16.88</v>
      </c>
      <c r="O14" s="114">
        <v>17843</v>
      </c>
      <c r="P14" s="109">
        <v>100</v>
      </c>
      <c r="Q14" s="98" t="s">
        <v>428</v>
      </c>
    </row>
    <row r="15" spans="1:17" s="90" customFormat="1" ht="15">
      <c r="A15" s="98" t="s">
        <v>1</v>
      </c>
      <c r="B15" s="108">
        <v>0.61892999999999998</v>
      </c>
      <c r="C15" s="109">
        <v>1.0999999999999999E-2</v>
      </c>
      <c r="D15" s="110">
        <v>543</v>
      </c>
      <c r="E15" s="109">
        <v>0.22017999999999999</v>
      </c>
      <c r="F15" s="109">
        <v>0.56727000000000005</v>
      </c>
      <c r="G15" s="109">
        <v>0.93852999999999998</v>
      </c>
      <c r="H15" s="111">
        <v>2321.25</v>
      </c>
      <c r="I15" s="98" t="s">
        <v>1</v>
      </c>
      <c r="J15" s="112">
        <v>10</v>
      </c>
      <c r="K15" s="112">
        <v>7.8</v>
      </c>
      <c r="L15" s="113">
        <v>4.4630000000000001</v>
      </c>
      <c r="M15" s="115">
        <v>77.06</v>
      </c>
      <c r="N15" s="112">
        <v>4</v>
      </c>
      <c r="O15" s="114">
        <v>6642</v>
      </c>
      <c r="P15" s="109">
        <v>100</v>
      </c>
      <c r="Q15" s="98" t="s">
        <v>429</v>
      </c>
    </row>
    <row r="16" spans="1:17" s="90" customFormat="1" ht="15">
      <c r="A16" s="98" t="s">
        <v>2</v>
      </c>
      <c r="B16" s="108">
        <v>0.47616999999999998</v>
      </c>
      <c r="C16" s="109">
        <v>1.0999999999999999E-2</v>
      </c>
      <c r="D16" s="110">
        <v>6</v>
      </c>
      <c r="E16" s="109">
        <v>0.58508000000000004</v>
      </c>
      <c r="F16" s="109">
        <v>0.22592000000000001</v>
      </c>
      <c r="G16" s="109">
        <v>0.33909</v>
      </c>
      <c r="H16" s="111">
        <v>1853.5</v>
      </c>
      <c r="I16" s="98" t="s">
        <v>2</v>
      </c>
      <c r="J16" s="110" t="s">
        <v>50</v>
      </c>
      <c r="K16" s="112" t="s">
        <v>50</v>
      </c>
      <c r="L16" s="114" t="s">
        <v>50</v>
      </c>
      <c r="M16" s="115">
        <v>7.2</v>
      </c>
      <c r="N16" s="112">
        <v>2</v>
      </c>
      <c r="O16" s="114">
        <v>17882</v>
      </c>
      <c r="P16" s="109">
        <v>100</v>
      </c>
      <c r="Q16" s="98" t="s">
        <v>430</v>
      </c>
    </row>
    <row r="17" spans="1:17" s="90" customFormat="1" ht="15">
      <c r="A17" s="98" t="s">
        <v>3</v>
      </c>
      <c r="B17" s="108">
        <v>3.1559999999999998E-2</v>
      </c>
      <c r="C17" s="109">
        <v>1.0999999999999999E-2</v>
      </c>
      <c r="D17" s="110">
        <v>39</v>
      </c>
      <c r="E17" s="109">
        <v>5.806E-2</v>
      </c>
      <c r="F17" s="109">
        <v>0.65319000000000005</v>
      </c>
      <c r="G17" s="109">
        <v>0.51224000000000003</v>
      </c>
      <c r="H17" s="111">
        <v>7719.85</v>
      </c>
      <c r="I17" s="98" t="s">
        <v>3</v>
      </c>
      <c r="J17" s="112">
        <v>95.6</v>
      </c>
      <c r="K17" s="112" t="s">
        <v>50</v>
      </c>
      <c r="L17" s="114">
        <v>0.2</v>
      </c>
      <c r="M17" s="110" t="s">
        <v>50</v>
      </c>
      <c r="N17" s="110" t="s">
        <v>50</v>
      </c>
      <c r="O17" s="114">
        <v>6235</v>
      </c>
      <c r="P17" s="109">
        <v>98.390405554678864</v>
      </c>
      <c r="Q17" s="98" t="s">
        <v>431</v>
      </c>
    </row>
    <row r="18" spans="1:17" s="90" customFormat="1" ht="15">
      <c r="A18" s="98" t="s">
        <v>195</v>
      </c>
      <c r="B18" s="108">
        <v>7.4889999999999998E-2</v>
      </c>
      <c r="C18" s="109">
        <v>1.0999999999999999E-2</v>
      </c>
      <c r="D18" s="110">
        <v>3146</v>
      </c>
      <c r="E18" s="109">
        <v>7.8700000000000003E-3</v>
      </c>
      <c r="F18" s="109">
        <v>9.4500000000000001E-2</v>
      </c>
      <c r="G18" s="109">
        <v>0.23374</v>
      </c>
      <c r="H18" s="111">
        <v>3639.9</v>
      </c>
      <c r="I18" s="98" t="s">
        <v>195</v>
      </c>
      <c r="J18" s="110" t="s">
        <v>50</v>
      </c>
      <c r="K18" s="112">
        <v>16</v>
      </c>
      <c r="L18" s="113">
        <v>0.5</v>
      </c>
      <c r="M18" s="115">
        <v>4.3</v>
      </c>
      <c r="N18" s="110" t="s">
        <v>50</v>
      </c>
      <c r="O18" s="114">
        <v>28875</v>
      </c>
      <c r="P18" s="109">
        <v>97.907907229079072</v>
      </c>
      <c r="Q18" s="98" t="s">
        <v>432</v>
      </c>
    </row>
    <row r="19" spans="1:17" s="90" customFormat="1" ht="15">
      <c r="A19" s="98" t="s">
        <v>144</v>
      </c>
      <c r="B19" s="108">
        <v>4.8952400000000003</v>
      </c>
      <c r="C19" s="109">
        <v>28</v>
      </c>
      <c r="D19" s="110">
        <v>3477</v>
      </c>
      <c r="E19" s="109">
        <v>2.6939999999999999E-2</v>
      </c>
      <c r="F19" s="109">
        <v>0.52637999999999996</v>
      </c>
      <c r="G19" s="109">
        <v>7.3340000000000002E-2</v>
      </c>
      <c r="H19" s="111">
        <v>7754.01</v>
      </c>
      <c r="I19" s="98" t="s">
        <v>144</v>
      </c>
      <c r="J19" s="112">
        <v>39.200000000000003</v>
      </c>
      <c r="K19" s="112">
        <v>14</v>
      </c>
      <c r="L19" s="113">
        <v>6.2969999999999997</v>
      </c>
      <c r="M19" s="115">
        <v>15.2</v>
      </c>
      <c r="N19" s="112">
        <v>12.04</v>
      </c>
      <c r="O19" s="114">
        <v>27372</v>
      </c>
      <c r="P19" s="109">
        <v>99.908749133116771</v>
      </c>
      <c r="Q19" s="98" t="s">
        <v>433</v>
      </c>
    </row>
    <row r="20" spans="1:17" s="90" customFormat="1" ht="15">
      <c r="A20" s="98" t="s">
        <v>145</v>
      </c>
      <c r="B20" s="108">
        <v>1.48716</v>
      </c>
      <c r="C20" s="109">
        <v>79</v>
      </c>
      <c r="D20" s="110">
        <v>810</v>
      </c>
      <c r="E20" s="109">
        <v>1.7350000000000001E-2</v>
      </c>
      <c r="F20" s="109">
        <v>0.41911999999999999</v>
      </c>
      <c r="G20" s="109">
        <v>0.54366999999999999</v>
      </c>
      <c r="H20" s="111">
        <v>13894.39</v>
      </c>
      <c r="I20" s="98" t="s">
        <v>145</v>
      </c>
      <c r="J20" s="112">
        <v>8</v>
      </c>
      <c r="K20" s="112">
        <v>2.5000000000000001E-2</v>
      </c>
      <c r="L20" s="114" t="s">
        <v>50</v>
      </c>
      <c r="M20" s="115">
        <v>0.72</v>
      </c>
      <c r="N20" s="108">
        <v>0.23</v>
      </c>
      <c r="O20" s="114">
        <v>1017</v>
      </c>
      <c r="P20" s="109">
        <v>100</v>
      </c>
      <c r="Q20" s="98" t="s">
        <v>434</v>
      </c>
    </row>
    <row r="21" spans="1:17" s="90" customFormat="1" ht="15">
      <c r="A21" s="98" t="s">
        <v>34</v>
      </c>
      <c r="B21" s="108">
        <v>3.6360600000000001</v>
      </c>
      <c r="C21" s="109">
        <v>1.0999999999999999E-2</v>
      </c>
      <c r="D21" s="110">
        <v>3813</v>
      </c>
      <c r="E21" s="109">
        <v>9.3780000000000002E-2</v>
      </c>
      <c r="F21" s="109">
        <v>4.0160000000000001E-2</v>
      </c>
      <c r="G21" s="109">
        <v>9.4439999999999996E-2</v>
      </c>
      <c r="H21" s="111">
        <v>3654</v>
      </c>
      <c r="I21" s="98" t="s">
        <v>34</v>
      </c>
      <c r="J21" s="112">
        <v>24</v>
      </c>
      <c r="K21" s="112">
        <v>11.75</v>
      </c>
      <c r="L21" s="113">
        <v>9.8569999999999993</v>
      </c>
      <c r="M21" s="115">
        <v>12.35</v>
      </c>
      <c r="N21" s="112">
        <v>0.48</v>
      </c>
      <c r="O21" s="114">
        <v>51877</v>
      </c>
      <c r="P21" s="109">
        <v>99.89986327485606</v>
      </c>
      <c r="Q21" s="98" t="s">
        <v>435</v>
      </c>
    </row>
    <row r="22" spans="1:17" s="90" customFormat="1" ht="15">
      <c r="A22" s="98" t="s">
        <v>35</v>
      </c>
      <c r="B22" s="108">
        <v>8.9917899999999999</v>
      </c>
      <c r="C22" s="109">
        <v>26</v>
      </c>
      <c r="D22" s="110">
        <v>2028</v>
      </c>
      <c r="E22" s="109">
        <v>0.1042</v>
      </c>
      <c r="F22" s="109">
        <v>3.4970000000000001E-2</v>
      </c>
      <c r="G22" s="109">
        <v>0.68683000000000005</v>
      </c>
      <c r="H22" s="111">
        <v>3857.7</v>
      </c>
      <c r="I22" s="98" t="s">
        <v>35</v>
      </c>
      <c r="J22" s="112">
        <v>1644.5</v>
      </c>
      <c r="K22" s="112">
        <v>34.5</v>
      </c>
      <c r="L22" s="114">
        <v>7.15</v>
      </c>
      <c r="M22" s="115">
        <v>16.399999999999999</v>
      </c>
      <c r="N22" s="112">
        <v>27.76</v>
      </c>
      <c r="O22" s="114">
        <v>40956</v>
      </c>
      <c r="P22" s="109">
        <v>100</v>
      </c>
      <c r="Q22" s="98" t="s">
        <v>436</v>
      </c>
    </row>
    <row r="23" spans="1:17" s="90" customFormat="1" ht="15">
      <c r="A23" s="98" t="s">
        <v>147</v>
      </c>
      <c r="B23" s="108">
        <v>2.128E-2</v>
      </c>
      <c r="C23" s="116">
        <v>0</v>
      </c>
      <c r="D23" s="110">
        <v>40</v>
      </c>
      <c r="E23" s="109">
        <v>1.8880000000000001E-2</v>
      </c>
      <c r="F23" s="109">
        <v>3.9E-2</v>
      </c>
      <c r="G23" s="109">
        <v>4.7870000000000003E-2</v>
      </c>
      <c r="H23" s="111">
        <v>1241</v>
      </c>
      <c r="I23" s="98" t="s">
        <v>147</v>
      </c>
      <c r="J23" s="112">
        <v>140</v>
      </c>
      <c r="K23" s="112" t="s">
        <v>50</v>
      </c>
      <c r="L23" s="114" t="s">
        <v>50</v>
      </c>
      <c r="M23" s="110" t="s">
        <v>50</v>
      </c>
      <c r="N23" s="110" t="s">
        <v>50</v>
      </c>
      <c r="O23" s="114">
        <v>2299</v>
      </c>
      <c r="P23" s="109">
        <v>96.637242538881878</v>
      </c>
      <c r="Q23" s="98" t="s">
        <v>437</v>
      </c>
    </row>
    <row r="24" spans="1:17" s="90" customFormat="1" ht="15">
      <c r="A24" s="98" t="s">
        <v>148</v>
      </c>
      <c r="B24" s="108">
        <v>9.9959999999999993E-2</v>
      </c>
      <c r="C24" s="117">
        <v>0</v>
      </c>
      <c r="D24" s="110">
        <v>19</v>
      </c>
      <c r="E24" s="109">
        <v>1.273E-2</v>
      </c>
      <c r="F24" s="109">
        <v>7.8439999999999996E-2</v>
      </c>
      <c r="G24" s="109">
        <v>0.24875</v>
      </c>
      <c r="H24" s="111">
        <v>884.5</v>
      </c>
      <c r="I24" s="98" t="s">
        <v>148</v>
      </c>
      <c r="J24" s="112">
        <v>191.5</v>
      </c>
      <c r="K24" s="112" t="s">
        <v>50</v>
      </c>
      <c r="L24" s="114">
        <v>0.25</v>
      </c>
      <c r="M24" s="115">
        <v>13.8</v>
      </c>
      <c r="N24" s="110" t="s">
        <v>50</v>
      </c>
      <c r="O24" s="114">
        <v>6229</v>
      </c>
      <c r="P24" s="109">
        <v>96.439077256541253</v>
      </c>
      <c r="Q24" s="98" t="s">
        <v>438</v>
      </c>
    </row>
    <row r="25" spans="1:17" s="90" customFormat="1" ht="15">
      <c r="A25" s="98" t="s">
        <v>149</v>
      </c>
      <c r="B25" s="108">
        <v>5.4120000000000001E-2</v>
      </c>
      <c r="C25" s="117">
        <v>0</v>
      </c>
      <c r="D25" s="110">
        <v>37</v>
      </c>
      <c r="E25" s="109">
        <v>5.0560000000000001E-2</v>
      </c>
      <c r="F25" s="109">
        <v>6.8010000000000001E-2</v>
      </c>
      <c r="G25" s="109">
        <v>9.5890000000000003E-2</v>
      </c>
      <c r="H25" s="111">
        <v>1719</v>
      </c>
      <c r="I25" s="98" t="s">
        <v>149</v>
      </c>
      <c r="J25" s="110">
        <v>21.2</v>
      </c>
      <c r="K25" s="112" t="s">
        <v>50</v>
      </c>
      <c r="L25" s="113" t="s">
        <v>50</v>
      </c>
      <c r="M25" s="110" t="s">
        <v>50</v>
      </c>
      <c r="N25" s="110" t="s">
        <v>50</v>
      </c>
      <c r="O25" s="114">
        <v>686</v>
      </c>
      <c r="P25" s="109">
        <v>97.443181818181813</v>
      </c>
      <c r="Q25" s="98" t="s">
        <v>439</v>
      </c>
    </row>
    <row r="26" spans="1:17" s="90" customFormat="1" ht="15">
      <c r="A26" s="98" t="s">
        <v>26</v>
      </c>
      <c r="B26" s="108">
        <v>7.9030000000000003E-2</v>
      </c>
      <c r="C26" s="117">
        <v>0</v>
      </c>
      <c r="D26" s="110">
        <v>3</v>
      </c>
      <c r="E26" s="109">
        <v>6.2350000000000003E-2</v>
      </c>
      <c r="F26" s="109">
        <v>1.0449999999999999E-2</v>
      </c>
      <c r="G26" s="109">
        <v>6.7659999999999998E-2</v>
      </c>
      <c r="H26" s="111">
        <v>1506</v>
      </c>
      <c r="I26" s="98" t="s">
        <v>26</v>
      </c>
      <c r="J26" s="112">
        <v>20</v>
      </c>
      <c r="K26" s="112" t="s">
        <v>50</v>
      </c>
      <c r="L26" s="114" t="s">
        <v>50</v>
      </c>
      <c r="M26" s="110" t="s">
        <v>50</v>
      </c>
      <c r="N26" s="110" t="s">
        <v>50</v>
      </c>
      <c r="O26" s="114">
        <v>1396</v>
      </c>
      <c r="P26" s="109">
        <v>99.714285714285708</v>
      </c>
      <c r="Q26" s="98" t="s">
        <v>440</v>
      </c>
    </row>
    <row r="27" spans="1:17" s="90" customFormat="1" ht="15">
      <c r="A27" s="98" t="s">
        <v>41</v>
      </c>
      <c r="B27" s="108">
        <v>2.6987100000000002</v>
      </c>
      <c r="C27" s="117">
        <v>0</v>
      </c>
      <c r="D27" s="110">
        <v>7079</v>
      </c>
      <c r="E27" s="109">
        <v>5.8340000000000003E-2</v>
      </c>
      <c r="F27" s="109">
        <v>5.2740000000000002E-2</v>
      </c>
      <c r="G27" s="109">
        <v>9.8820000000000005E-2</v>
      </c>
      <c r="H27" s="111">
        <v>567.51499999999999</v>
      </c>
      <c r="I27" s="98" t="s">
        <v>41</v>
      </c>
      <c r="J27" s="112">
        <v>13.1</v>
      </c>
      <c r="K27" s="112">
        <v>13</v>
      </c>
      <c r="L27" s="114">
        <v>0.27</v>
      </c>
      <c r="M27" s="115">
        <v>8.2200000000000006</v>
      </c>
      <c r="N27" s="112">
        <v>0.02</v>
      </c>
      <c r="O27" s="114">
        <v>47061</v>
      </c>
      <c r="P27" s="109">
        <v>98.70797239759213</v>
      </c>
      <c r="Q27" s="98" t="s">
        <v>441</v>
      </c>
    </row>
    <row r="28" spans="1:17" s="90" customFormat="1" ht="15">
      <c r="A28" s="98" t="s">
        <v>196</v>
      </c>
      <c r="B28" s="108">
        <v>1.76658</v>
      </c>
      <c r="C28" s="117">
        <v>0</v>
      </c>
      <c r="D28" s="110">
        <v>1857</v>
      </c>
      <c r="E28" s="109">
        <v>0.42758000000000002</v>
      </c>
      <c r="F28" s="109">
        <v>8.6260000000000003E-2</v>
      </c>
      <c r="G28" s="109">
        <v>0.17494999999999999</v>
      </c>
      <c r="H28" s="111">
        <v>2066</v>
      </c>
      <c r="I28" s="98" t="s">
        <v>196</v>
      </c>
      <c r="J28" s="112">
        <v>50</v>
      </c>
      <c r="K28" s="112">
        <v>9.3249999999999993</v>
      </c>
      <c r="L28" s="114" t="s">
        <v>50</v>
      </c>
      <c r="M28" s="115">
        <v>123.1</v>
      </c>
      <c r="N28" s="112">
        <v>10.37</v>
      </c>
      <c r="O28" s="114">
        <v>12168</v>
      </c>
      <c r="P28" s="109">
        <v>100</v>
      </c>
      <c r="Q28" s="98" t="s">
        <v>442</v>
      </c>
    </row>
    <row r="29" spans="1:17" s="90" customFormat="1" ht="15">
      <c r="A29" s="98" t="s">
        <v>151</v>
      </c>
      <c r="B29" s="108">
        <v>0.71104000000000001</v>
      </c>
      <c r="C29" s="109">
        <v>222</v>
      </c>
      <c r="D29" s="110">
        <v>40190</v>
      </c>
      <c r="E29" s="109">
        <v>6.8519999999999998E-2</v>
      </c>
      <c r="F29" s="109">
        <v>1.5526899999999999</v>
      </c>
      <c r="G29" s="109">
        <v>4.7160000000000001E-2</v>
      </c>
      <c r="H29" s="111">
        <v>10850</v>
      </c>
      <c r="I29" s="98" t="s">
        <v>151</v>
      </c>
      <c r="J29" s="112">
        <v>14</v>
      </c>
      <c r="K29" s="112">
        <v>222.9</v>
      </c>
      <c r="L29" s="113">
        <v>2.629</v>
      </c>
      <c r="M29" s="115">
        <v>2</v>
      </c>
      <c r="N29" s="112">
        <v>3.91</v>
      </c>
      <c r="O29" s="114">
        <v>43263</v>
      </c>
      <c r="P29" s="109">
        <v>99.99768860946746</v>
      </c>
      <c r="Q29" s="98" t="s">
        <v>443</v>
      </c>
    </row>
    <row r="30" spans="1:17" s="90" customFormat="1" ht="15">
      <c r="A30" s="98" t="s">
        <v>152</v>
      </c>
      <c r="B30" s="108">
        <v>9.0440000000000006E-2</v>
      </c>
      <c r="C30" s="109">
        <v>0</v>
      </c>
      <c r="D30" s="110">
        <v>0</v>
      </c>
      <c r="E30" s="109">
        <v>5.0400000000000002E-3</v>
      </c>
      <c r="F30" s="109">
        <v>0.15059</v>
      </c>
      <c r="G30" s="109">
        <v>0.23300000000000001</v>
      </c>
      <c r="H30" s="111">
        <v>850</v>
      </c>
      <c r="I30" s="98" t="s">
        <v>152</v>
      </c>
      <c r="J30" s="112">
        <v>15.5</v>
      </c>
      <c r="K30" s="112" t="s">
        <v>50</v>
      </c>
      <c r="L30" s="114" t="s">
        <v>50</v>
      </c>
      <c r="M30" s="110" t="s">
        <v>50</v>
      </c>
      <c r="N30" s="110" t="s">
        <v>50</v>
      </c>
      <c r="O30" s="114">
        <v>425</v>
      </c>
      <c r="P30" s="109">
        <v>100</v>
      </c>
      <c r="Q30" s="98" t="s">
        <v>444</v>
      </c>
    </row>
    <row r="31" spans="1:17" s="90" customFormat="1" ht="15">
      <c r="A31" s="98" t="s">
        <v>15</v>
      </c>
      <c r="B31" s="108">
        <v>2.2266400000000002</v>
      </c>
      <c r="C31" s="109">
        <v>60</v>
      </c>
      <c r="D31" s="110">
        <v>4763</v>
      </c>
      <c r="E31" s="109">
        <v>0.36802000000000001</v>
      </c>
      <c r="F31" s="109">
        <v>2.3031999999999999</v>
      </c>
      <c r="G31" s="109">
        <v>0.16818</v>
      </c>
      <c r="H31" s="111">
        <v>12752.6</v>
      </c>
      <c r="I31" s="98" t="s">
        <v>15</v>
      </c>
      <c r="J31" s="112">
        <v>256.7</v>
      </c>
      <c r="K31" s="112">
        <v>17.055</v>
      </c>
      <c r="L31" s="113">
        <v>14.86</v>
      </c>
      <c r="M31" s="115">
        <v>24.05</v>
      </c>
      <c r="N31" s="112">
        <v>13.1</v>
      </c>
      <c r="O31" s="114">
        <v>15049</v>
      </c>
      <c r="P31" s="109">
        <v>100</v>
      </c>
      <c r="Q31" s="98" t="s">
        <v>445</v>
      </c>
    </row>
    <row r="32" spans="1:17" s="90" customFormat="1" ht="15">
      <c r="A32" s="98" t="s">
        <v>197</v>
      </c>
      <c r="B32" s="108">
        <v>0</v>
      </c>
      <c r="C32" s="109"/>
      <c r="D32" s="110">
        <v>424</v>
      </c>
      <c r="E32" s="109">
        <v>2.4399999999999999E-3</v>
      </c>
      <c r="F32" s="109">
        <v>0</v>
      </c>
      <c r="G32" s="109">
        <v>0</v>
      </c>
      <c r="H32" s="111">
        <v>5374</v>
      </c>
      <c r="I32" s="98" t="s">
        <v>197</v>
      </c>
      <c r="J32" s="110" t="s">
        <v>50</v>
      </c>
      <c r="K32" s="112"/>
      <c r="L32" s="110" t="s">
        <v>50</v>
      </c>
      <c r="M32" s="110" t="s">
        <v>50</v>
      </c>
      <c r="N32" s="110" t="s">
        <v>50</v>
      </c>
      <c r="O32" s="114">
        <v>10128</v>
      </c>
      <c r="P32" s="109">
        <v>100</v>
      </c>
      <c r="Q32" s="98" t="s">
        <v>446</v>
      </c>
    </row>
    <row r="33" spans="1:17" s="90" customFormat="1" ht="15">
      <c r="A33" s="98" t="s">
        <v>44</v>
      </c>
      <c r="B33" s="108">
        <v>3.6080000000000001E-2</v>
      </c>
      <c r="C33" s="109">
        <v>0</v>
      </c>
      <c r="D33" s="110">
        <v>151</v>
      </c>
      <c r="E33" s="109">
        <v>1.1990000000000001E-2</v>
      </c>
      <c r="F33" s="109">
        <v>0.32723000000000002</v>
      </c>
      <c r="G33" s="109">
        <v>0.64281999999999995</v>
      </c>
      <c r="H33" s="111">
        <v>657</v>
      </c>
      <c r="I33" s="98" t="s">
        <v>44</v>
      </c>
      <c r="J33" s="112">
        <v>2</v>
      </c>
      <c r="K33" s="112" t="s">
        <v>50</v>
      </c>
      <c r="L33" s="113" t="s">
        <v>50</v>
      </c>
      <c r="M33" s="110" t="s">
        <v>50</v>
      </c>
      <c r="N33" s="110" t="s">
        <v>50</v>
      </c>
      <c r="O33" s="114">
        <v>863</v>
      </c>
      <c r="P33" s="109">
        <v>100</v>
      </c>
      <c r="Q33" s="98" t="s">
        <v>447</v>
      </c>
    </row>
    <row r="34" spans="1:17" s="90" customFormat="1" ht="15">
      <c r="A34" s="98" t="s">
        <v>155</v>
      </c>
      <c r="B34" s="108">
        <v>4.40564</v>
      </c>
      <c r="C34" s="109">
        <v>0</v>
      </c>
      <c r="D34" s="110">
        <v>10860</v>
      </c>
      <c r="E34" s="109">
        <v>1.8509100000000001</v>
      </c>
      <c r="F34" s="109">
        <v>2.3590900000000001</v>
      </c>
      <c r="G34" s="109">
        <v>0.62014999999999998</v>
      </c>
      <c r="H34" s="111">
        <v>10041.459999999999</v>
      </c>
      <c r="I34" s="98" t="s">
        <v>155</v>
      </c>
      <c r="J34" s="110" t="s">
        <v>50</v>
      </c>
      <c r="K34" s="112">
        <v>12.375</v>
      </c>
      <c r="L34" s="113">
        <v>29.94</v>
      </c>
      <c r="M34" s="115">
        <v>170.41</v>
      </c>
      <c r="N34" s="112">
        <v>55.02</v>
      </c>
      <c r="O34" s="114">
        <v>97804</v>
      </c>
      <c r="P34" s="109">
        <v>99.990798769079774</v>
      </c>
      <c r="Q34" s="98" t="s">
        <v>448</v>
      </c>
    </row>
    <row r="35" spans="1:17" s="90" customFormat="1" ht="15">
      <c r="A35" s="98" t="s">
        <v>6</v>
      </c>
      <c r="B35" s="108">
        <v>0.21081</v>
      </c>
      <c r="C35" s="109">
        <v>0</v>
      </c>
      <c r="D35" s="110">
        <v>26</v>
      </c>
      <c r="E35" s="109">
        <v>0.21904999999999999</v>
      </c>
      <c r="F35" s="109">
        <v>0.91595000000000004</v>
      </c>
      <c r="G35" s="109">
        <v>0.93927000000000005</v>
      </c>
      <c r="H35" s="111">
        <v>1539.03</v>
      </c>
      <c r="I35" s="98" t="s">
        <v>6</v>
      </c>
      <c r="J35" s="112">
        <v>24</v>
      </c>
      <c r="K35" s="112">
        <v>5.05</v>
      </c>
      <c r="L35" s="114">
        <v>2.15</v>
      </c>
      <c r="M35" s="115">
        <v>47.5</v>
      </c>
      <c r="N35" s="112">
        <v>6.02</v>
      </c>
      <c r="O35" s="114">
        <v>15687</v>
      </c>
      <c r="P35" s="109">
        <v>99.631629088599553</v>
      </c>
      <c r="Q35" s="98" t="s">
        <v>449</v>
      </c>
    </row>
    <row r="36" spans="1:17" s="90" customFormat="1" ht="17.25" customHeight="1">
      <c r="A36" s="98" t="s">
        <v>156</v>
      </c>
      <c r="B36" s="108">
        <v>3.66595</v>
      </c>
      <c r="C36" s="109">
        <v>0</v>
      </c>
      <c r="D36" s="110">
        <v>653</v>
      </c>
      <c r="E36" s="109">
        <v>8.7260000000000004E-2</v>
      </c>
      <c r="F36" s="109">
        <v>1.4533199999999999</v>
      </c>
      <c r="G36" s="109">
        <v>0.17662</v>
      </c>
      <c r="H36" s="111">
        <v>1730</v>
      </c>
      <c r="I36" s="98" t="s">
        <v>156</v>
      </c>
      <c r="J36" s="112">
        <v>74</v>
      </c>
      <c r="K36" s="112">
        <v>2</v>
      </c>
      <c r="L36" s="113">
        <v>29.818000000000001</v>
      </c>
      <c r="M36" s="115">
        <v>19.920000000000002</v>
      </c>
      <c r="N36" s="112">
        <v>2.17</v>
      </c>
      <c r="O36" s="114">
        <v>37458</v>
      </c>
      <c r="P36" s="109">
        <v>99.986653498118145</v>
      </c>
      <c r="Q36" s="98" t="s">
        <v>450</v>
      </c>
    </row>
    <row r="37" spans="1:17" s="121" customFormat="1" ht="28.5" customHeight="1">
      <c r="A37" s="118" t="s">
        <v>589</v>
      </c>
      <c r="B37" s="108">
        <v>1.3699999999999999E-3</v>
      </c>
      <c r="C37" s="109">
        <v>2</v>
      </c>
      <c r="D37" s="110">
        <v>5</v>
      </c>
      <c r="E37" s="109">
        <v>3.8999999999999998E-3</v>
      </c>
      <c r="F37" s="109">
        <v>4.6800000000000001E-3</v>
      </c>
      <c r="G37" s="109">
        <v>6.2960000000000002E-2</v>
      </c>
      <c r="H37" s="111">
        <v>167</v>
      </c>
      <c r="I37" s="119" t="s">
        <v>157</v>
      </c>
      <c r="J37" s="110" t="s">
        <v>50</v>
      </c>
      <c r="K37" s="120" t="s">
        <v>50</v>
      </c>
      <c r="L37" s="110" t="s">
        <v>50</v>
      </c>
      <c r="M37" s="110" t="s">
        <v>50</v>
      </c>
      <c r="N37" s="110" t="s">
        <v>50</v>
      </c>
      <c r="O37" s="110">
        <v>396</v>
      </c>
      <c r="P37" s="109">
        <v>100</v>
      </c>
      <c r="Q37" s="118" t="s">
        <v>584</v>
      </c>
    </row>
    <row r="38" spans="1:17" s="90" customFormat="1" ht="15">
      <c r="A38" s="98" t="s">
        <v>0</v>
      </c>
      <c r="B38" s="108">
        <v>9.7000000000000005E-4</v>
      </c>
      <c r="C38" s="109">
        <v>0</v>
      </c>
      <c r="D38" s="110">
        <v>12</v>
      </c>
      <c r="E38" s="109">
        <v>8.9800000000000001E-3</v>
      </c>
      <c r="F38" s="109">
        <v>2.7499999999999998E-3</v>
      </c>
      <c r="G38" s="109">
        <v>1.6750000000000001E-2</v>
      </c>
      <c r="H38" s="111">
        <v>730</v>
      </c>
      <c r="I38" s="98" t="s">
        <v>0</v>
      </c>
      <c r="J38" s="110" t="s">
        <v>50</v>
      </c>
      <c r="K38" s="112" t="s">
        <v>50</v>
      </c>
      <c r="L38" s="114" t="s">
        <v>50</v>
      </c>
      <c r="M38" s="110" t="s">
        <v>50</v>
      </c>
      <c r="N38" s="110" t="s">
        <v>50</v>
      </c>
      <c r="O38" s="114">
        <v>5</v>
      </c>
      <c r="P38" s="109">
        <v>100</v>
      </c>
      <c r="Q38" s="98" t="s">
        <v>451</v>
      </c>
    </row>
    <row r="39" spans="1:17" s="90" customFormat="1" ht="15">
      <c r="A39" s="122" t="s">
        <v>198</v>
      </c>
      <c r="B39" s="108">
        <v>1.6900000000000001E-3</v>
      </c>
      <c r="C39" s="109">
        <v>0</v>
      </c>
      <c r="D39" s="110">
        <v>0</v>
      </c>
      <c r="E39" s="109">
        <v>0</v>
      </c>
      <c r="F39" s="109">
        <v>0</v>
      </c>
      <c r="G39" s="109">
        <v>0</v>
      </c>
      <c r="H39" s="111">
        <v>0</v>
      </c>
      <c r="I39" s="98" t="s">
        <v>198</v>
      </c>
      <c r="J39" s="110" t="s">
        <v>50</v>
      </c>
      <c r="K39" s="112" t="s">
        <v>50</v>
      </c>
      <c r="L39" s="114" t="s">
        <v>50</v>
      </c>
      <c r="M39" s="110" t="s">
        <v>50</v>
      </c>
      <c r="N39" s="110" t="s">
        <v>50</v>
      </c>
      <c r="O39" s="114">
        <v>65</v>
      </c>
      <c r="P39" s="109">
        <v>100</v>
      </c>
      <c r="Q39" s="98" t="s">
        <v>459</v>
      </c>
    </row>
    <row r="40" spans="1:17" s="90" customFormat="1" ht="15">
      <c r="A40" s="98" t="s">
        <v>9</v>
      </c>
      <c r="B40" s="108">
        <v>0</v>
      </c>
      <c r="C40" s="109">
        <v>0</v>
      </c>
      <c r="D40" s="110">
        <v>0</v>
      </c>
      <c r="E40" s="109">
        <v>0</v>
      </c>
      <c r="F40" s="109">
        <v>0</v>
      </c>
      <c r="G40" s="109">
        <v>0</v>
      </c>
      <c r="H40" s="111">
        <v>0</v>
      </c>
      <c r="I40" s="98" t="s">
        <v>9</v>
      </c>
      <c r="J40" s="110" t="s">
        <v>50</v>
      </c>
      <c r="K40" s="112" t="s">
        <v>50</v>
      </c>
      <c r="L40" s="114" t="s">
        <v>50</v>
      </c>
      <c r="M40" s="110" t="s">
        <v>50</v>
      </c>
      <c r="N40" s="110" t="s">
        <v>50</v>
      </c>
      <c r="O40" s="114">
        <v>19</v>
      </c>
      <c r="P40" s="109">
        <v>100</v>
      </c>
      <c r="Q40" s="98" t="s">
        <v>460</v>
      </c>
    </row>
    <row r="41" spans="1:17" s="90" customFormat="1" ht="15">
      <c r="A41" s="98" t="s">
        <v>38</v>
      </c>
      <c r="B41" s="108">
        <v>0</v>
      </c>
      <c r="C41" s="109">
        <v>0</v>
      </c>
      <c r="D41" s="110">
        <v>0</v>
      </c>
      <c r="E41" s="109">
        <v>1.7250000000000001E-2</v>
      </c>
      <c r="F41" s="109">
        <v>0</v>
      </c>
      <c r="G41" s="109">
        <v>5.289E-2</v>
      </c>
      <c r="H41" s="111">
        <v>2190</v>
      </c>
      <c r="I41" s="98" t="s">
        <v>38</v>
      </c>
      <c r="J41" s="110" t="s">
        <v>50</v>
      </c>
      <c r="K41" s="112" t="s">
        <v>50</v>
      </c>
      <c r="L41" s="114" t="s">
        <v>50</v>
      </c>
      <c r="M41" s="110" t="s">
        <v>50</v>
      </c>
      <c r="N41" s="110" t="s">
        <v>50</v>
      </c>
      <c r="O41" s="114">
        <v>6</v>
      </c>
      <c r="P41" s="109">
        <v>100</v>
      </c>
      <c r="Q41" s="98" t="s">
        <v>452</v>
      </c>
    </row>
    <row r="42" spans="1:17" s="90" customFormat="1" ht="15">
      <c r="A42" s="98" t="s">
        <v>161</v>
      </c>
      <c r="B42" s="108">
        <v>5.7800000000000004E-3</v>
      </c>
      <c r="C42" s="109">
        <v>0</v>
      </c>
      <c r="D42" s="110">
        <v>21</v>
      </c>
      <c r="E42" s="109">
        <v>4.1700000000000001E-3</v>
      </c>
      <c r="F42" s="109">
        <v>2.5000000000000001E-4</v>
      </c>
      <c r="G42" s="109">
        <v>1.6369999999999999E-2</v>
      </c>
      <c r="H42" s="111">
        <v>121</v>
      </c>
      <c r="I42" s="98" t="s">
        <v>161</v>
      </c>
      <c r="J42" s="112">
        <v>5</v>
      </c>
      <c r="K42" s="112" t="s">
        <v>50</v>
      </c>
      <c r="L42" s="110" t="s">
        <v>50</v>
      </c>
      <c r="M42" s="110" t="s">
        <v>50</v>
      </c>
      <c r="N42" s="110" t="s">
        <v>50</v>
      </c>
      <c r="O42" s="114">
        <v>90</v>
      </c>
      <c r="P42" s="109">
        <v>100</v>
      </c>
      <c r="Q42" s="98" t="s">
        <v>453</v>
      </c>
    </row>
    <row r="43" spans="1:17" s="90" customFormat="1" ht="15">
      <c r="A43" s="98" t="s">
        <v>200</v>
      </c>
      <c r="B43" s="108">
        <v>1.9210000000000001E-2</v>
      </c>
      <c r="C43" s="109">
        <v>0</v>
      </c>
      <c r="D43" s="110">
        <v>2027</v>
      </c>
      <c r="E43" s="109">
        <v>9.1499999999999998E-2</v>
      </c>
      <c r="F43" s="109">
        <v>1.32047</v>
      </c>
      <c r="G43" s="109">
        <v>1.25797</v>
      </c>
      <c r="H43" s="111">
        <v>23885</v>
      </c>
      <c r="I43" s="98" t="s">
        <v>200</v>
      </c>
      <c r="J43" s="123" t="s">
        <v>50</v>
      </c>
      <c r="K43" s="124" t="s">
        <v>50</v>
      </c>
      <c r="L43" s="125" t="s">
        <v>50</v>
      </c>
      <c r="M43" s="123" t="s">
        <v>50</v>
      </c>
      <c r="N43" s="123" t="s">
        <v>50</v>
      </c>
      <c r="O43" s="125" t="s">
        <v>50</v>
      </c>
      <c r="P43" s="109" t="s">
        <v>50</v>
      </c>
      <c r="Q43" s="98" t="s">
        <v>503</v>
      </c>
    </row>
    <row r="44" spans="1:17" s="90" customFormat="1" ht="15">
      <c r="A44" s="96" t="s">
        <v>46</v>
      </c>
      <c r="B44" s="126">
        <v>49.56</v>
      </c>
      <c r="C44" s="126">
        <v>1418.0769999999998</v>
      </c>
      <c r="D44" s="127">
        <v>114878</v>
      </c>
      <c r="E44" s="126">
        <v>4.6399999999999997</v>
      </c>
      <c r="F44" s="126">
        <v>14.07</v>
      </c>
      <c r="G44" s="126">
        <v>9.9600000000000009</v>
      </c>
      <c r="H44" s="126">
        <v>176847.35999999999</v>
      </c>
      <c r="I44" s="96" t="s">
        <v>46</v>
      </c>
      <c r="J44" s="128">
        <v>3145.7999999999997</v>
      </c>
      <c r="K44" s="128">
        <v>1221.2550000000001</v>
      </c>
      <c r="L44" s="129">
        <v>161.45500000000004</v>
      </c>
      <c r="M44" s="130">
        <v>651.91</v>
      </c>
      <c r="N44" s="128">
        <v>171.1</v>
      </c>
      <c r="O44" s="129">
        <v>592972</v>
      </c>
      <c r="P44" s="131">
        <v>99.24815553740477</v>
      </c>
      <c r="Q44" s="96" t="s">
        <v>504</v>
      </c>
    </row>
    <row r="45" spans="1:17">
      <c r="A45" s="88" t="s">
        <v>221</v>
      </c>
      <c r="I45" s="88" t="s">
        <v>201</v>
      </c>
      <c r="J45" s="88"/>
      <c r="L45" s="88" t="s">
        <v>233</v>
      </c>
      <c r="M45" s="133"/>
      <c r="O45" s="134"/>
      <c r="P45" s="132"/>
    </row>
    <row r="46" spans="1:17">
      <c r="A46" s="135" t="s">
        <v>212</v>
      </c>
      <c r="B46" s="135"/>
      <c r="C46" s="135"/>
      <c r="D46" s="135"/>
      <c r="E46" s="135"/>
      <c r="F46" s="135"/>
      <c r="G46" s="135"/>
      <c r="H46" s="135"/>
      <c r="I46" s="136"/>
      <c r="J46" s="136"/>
      <c r="K46" s="136"/>
      <c r="L46" s="136"/>
      <c r="M46" s="136"/>
      <c r="N46" s="136"/>
      <c r="O46" s="136"/>
      <c r="P46" s="136"/>
      <c r="Q46" s="132"/>
    </row>
    <row r="47" spans="1:17">
      <c r="A47" s="88" t="s">
        <v>202</v>
      </c>
      <c r="I47" s="88" t="s">
        <v>202</v>
      </c>
      <c r="K47" s="88" t="s">
        <v>203</v>
      </c>
      <c r="L47" s="88"/>
      <c r="M47" s="88"/>
      <c r="N47" s="88"/>
      <c r="O47" s="88"/>
      <c r="Q47" s="132"/>
    </row>
  </sheetData>
  <sortState ref="A7:S43">
    <sortCondition ref="A7:A43"/>
  </sortState>
  <mergeCells count="17">
    <mergeCell ref="J4:J5"/>
    <mergeCell ref="K4:K5"/>
    <mergeCell ref="A1:Q1"/>
    <mergeCell ref="A2:Q2"/>
    <mergeCell ref="O3:Q3"/>
    <mergeCell ref="B3:N3"/>
    <mergeCell ref="A4:A5"/>
    <mergeCell ref="B4:B5"/>
    <mergeCell ref="C4:C5"/>
    <mergeCell ref="D4:D5"/>
    <mergeCell ref="E4:H4"/>
    <mergeCell ref="Q4:Q5"/>
    <mergeCell ref="L4:L5"/>
    <mergeCell ref="M4:M5"/>
    <mergeCell ref="N4:N5"/>
    <mergeCell ref="O4:P4"/>
    <mergeCell ref="I4:I5"/>
  </mergeCells>
  <pageMargins left="0.6" right="0.2" top="0.2" bottom="0.17" header="0.31496062992126" footer="0.17"/>
  <pageSetup paperSize="9" scale="68"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tint="0.249977111117893"/>
  </sheetPr>
  <dimension ref="A1:AD44"/>
  <sheetViews>
    <sheetView showZeros="0" tabSelected="1" view="pageBreakPreview" zoomScaleSheetLayoutView="100" workbookViewId="0">
      <selection activeCell="AH5" sqref="AH5"/>
    </sheetView>
  </sheetViews>
  <sheetFormatPr defaultColWidth="9" defaultRowHeight="21" customHeight="1"/>
  <cols>
    <col min="1" max="1" width="28.5703125" style="86" customWidth="1"/>
    <col min="2" max="4" width="9" style="86"/>
    <col min="5" max="5" width="7.140625" style="86" customWidth="1"/>
    <col min="6" max="6" width="7.42578125" style="86" customWidth="1"/>
    <col min="7" max="7" width="9" style="86"/>
    <col min="8" max="8" width="6" style="86" customWidth="1"/>
    <col min="9" max="9" width="6.42578125" style="86" customWidth="1"/>
    <col min="10" max="10" width="9" style="86"/>
    <col min="11" max="11" width="9.5703125" style="86" customWidth="1"/>
    <col min="12" max="12" width="7.42578125" style="86" customWidth="1"/>
    <col min="13" max="14" width="9" style="86"/>
    <col min="15" max="15" width="22.42578125" style="87" customWidth="1"/>
    <col min="16" max="16" width="27.85546875" style="86" customWidth="1"/>
    <col min="17" max="29" width="9" style="86"/>
    <col min="30" max="30" width="22.28515625" style="86" customWidth="1"/>
    <col min="31" max="16384" width="9" style="86"/>
  </cols>
  <sheetData>
    <row r="1" spans="1:30" s="73" customFormat="1" ht="21.75" customHeight="1">
      <c r="A1" s="346" t="s">
        <v>380</v>
      </c>
      <c r="B1" s="346"/>
      <c r="C1" s="346"/>
      <c r="D1" s="346"/>
      <c r="E1" s="346"/>
      <c r="F1" s="346"/>
      <c r="G1" s="346"/>
      <c r="H1" s="346"/>
      <c r="I1" s="346"/>
      <c r="J1" s="346"/>
      <c r="K1" s="346"/>
      <c r="L1" s="346"/>
      <c r="M1" s="346"/>
      <c r="N1" s="346"/>
      <c r="O1" s="346"/>
      <c r="P1" s="346" t="s">
        <v>383</v>
      </c>
      <c r="Q1" s="346"/>
      <c r="R1" s="346"/>
      <c r="S1" s="346"/>
      <c r="T1" s="346"/>
      <c r="U1" s="346"/>
      <c r="V1" s="346"/>
      <c r="W1" s="346"/>
      <c r="X1" s="346"/>
      <c r="Y1" s="346"/>
      <c r="Z1" s="346"/>
      <c r="AA1" s="346"/>
      <c r="AB1" s="346"/>
      <c r="AC1" s="346"/>
      <c r="AD1" s="346"/>
    </row>
    <row r="2" spans="1:30" s="73" customFormat="1" ht="27" customHeight="1">
      <c r="A2" s="355" t="s">
        <v>379</v>
      </c>
      <c r="B2" s="355"/>
      <c r="C2" s="355"/>
      <c r="D2" s="355"/>
      <c r="E2" s="355"/>
      <c r="F2" s="355"/>
      <c r="G2" s="355"/>
      <c r="H2" s="355"/>
      <c r="I2" s="355"/>
      <c r="J2" s="355"/>
      <c r="K2" s="355"/>
      <c r="L2" s="355"/>
      <c r="M2" s="355"/>
      <c r="N2" s="355"/>
      <c r="O2" s="355"/>
      <c r="P2" s="355" t="s">
        <v>382</v>
      </c>
      <c r="Q2" s="355"/>
      <c r="R2" s="355"/>
      <c r="S2" s="355"/>
      <c r="T2" s="355"/>
      <c r="U2" s="355"/>
      <c r="V2" s="355"/>
      <c r="W2" s="355"/>
      <c r="X2" s="355"/>
      <c r="Y2" s="355"/>
      <c r="Z2" s="355"/>
      <c r="AA2" s="355"/>
      <c r="AB2" s="355"/>
      <c r="AC2" s="355"/>
      <c r="AD2" s="355"/>
    </row>
    <row r="3" spans="1:30" s="71" customFormat="1" ht="14.25" customHeight="1">
      <c r="A3" s="74"/>
      <c r="B3" s="459" t="s">
        <v>381</v>
      </c>
      <c r="C3" s="459"/>
      <c r="D3" s="459"/>
      <c r="E3" s="459"/>
      <c r="F3" s="459"/>
      <c r="G3" s="459"/>
      <c r="H3" s="459"/>
      <c r="I3" s="459"/>
      <c r="J3" s="459"/>
      <c r="K3" s="459"/>
      <c r="L3" s="459"/>
      <c r="M3" s="460" t="s">
        <v>348</v>
      </c>
      <c r="N3" s="460"/>
      <c r="O3" s="460"/>
      <c r="P3" s="74"/>
      <c r="Q3" s="459" t="s">
        <v>378</v>
      </c>
      <c r="R3" s="459"/>
      <c r="S3" s="459"/>
      <c r="T3" s="459"/>
      <c r="U3" s="459"/>
      <c r="V3" s="459"/>
      <c r="W3" s="459"/>
      <c r="X3" s="459"/>
      <c r="Y3" s="459"/>
      <c r="Z3" s="459"/>
      <c r="AA3" s="459"/>
      <c r="AB3" s="461" t="s">
        <v>348</v>
      </c>
      <c r="AC3" s="461"/>
      <c r="AD3" s="461"/>
    </row>
    <row r="4" spans="1:30" s="71" customFormat="1" ht="21" customHeight="1">
      <c r="A4" s="454" t="s">
        <v>174</v>
      </c>
      <c r="B4" s="455" t="s">
        <v>403</v>
      </c>
      <c r="C4" s="455"/>
      <c r="D4" s="455"/>
      <c r="E4" s="455"/>
      <c r="F4" s="455"/>
      <c r="G4" s="455"/>
      <c r="H4" s="455"/>
      <c r="I4" s="455"/>
      <c r="J4" s="455"/>
      <c r="K4" s="455"/>
      <c r="L4" s="455"/>
      <c r="M4" s="456" t="s">
        <v>349</v>
      </c>
      <c r="N4" s="440" t="s">
        <v>350</v>
      </c>
      <c r="O4" s="455" t="s">
        <v>384</v>
      </c>
      <c r="P4" s="454" t="s">
        <v>174</v>
      </c>
      <c r="Q4" s="455" t="s">
        <v>403</v>
      </c>
      <c r="R4" s="455"/>
      <c r="S4" s="455"/>
      <c r="T4" s="455"/>
      <c r="U4" s="455"/>
      <c r="V4" s="455"/>
      <c r="W4" s="455"/>
      <c r="X4" s="455"/>
      <c r="Y4" s="455"/>
      <c r="Z4" s="455"/>
      <c r="AA4" s="455"/>
      <c r="AB4" s="456" t="s">
        <v>349</v>
      </c>
      <c r="AC4" s="440" t="s">
        <v>350</v>
      </c>
      <c r="AD4" s="455" t="s">
        <v>384</v>
      </c>
    </row>
    <row r="5" spans="1:30" s="71" customFormat="1" ht="145.5" customHeight="1">
      <c r="A5" s="436"/>
      <c r="B5" s="72" t="s">
        <v>339</v>
      </c>
      <c r="C5" s="72" t="s">
        <v>340</v>
      </c>
      <c r="D5" s="72" t="s">
        <v>341</v>
      </c>
      <c r="E5" s="72" t="s">
        <v>342</v>
      </c>
      <c r="F5" s="72" t="s">
        <v>343</v>
      </c>
      <c r="G5" s="72" t="s">
        <v>344</v>
      </c>
      <c r="H5" s="72" t="s">
        <v>345</v>
      </c>
      <c r="I5" s="72" t="s">
        <v>320</v>
      </c>
      <c r="J5" s="72" t="s">
        <v>285</v>
      </c>
      <c r="K5" s="72" t="s">
        <v>346</v>
      </c>
      <c r="L5" s="72" t="s">
        <v>347</v>
      </c>
      <c r="M5" s="441"/>
      <c r="N5" s="441"/>
      <c r="O5" s="464"/>
      <c r="P5" s="436"/>
      <c r="Q5" s="72" t="s">
        <v>339</v>
      </c>
      <c r="R5" s="72" t="s">
        <v>340</v>
      </c>
      <c r="S5" s="72" t="s">
        <v>341</v>
      </c>
      <c r="T5" s="72" t="s">
        <v>342</v>
      </c>
      <c r="U5" s="72" t="s">
        <v>343</v>
      </c>
      <c r="V5" s="72" t="s">
        <v>344</v>
      </c>
      <c r="W5" s="72" t="s">
        <v>345</v>
      </c>
      <c r="X5" s="72" t="s">
        <v>320</v>
      </c>
      <c r="Y5" s="72" t="s">
        <v>285</v>
      </c>
      <c r="Z5" s="72" t="s">
        <v>346</v>
      </c>
      <c r="AA5" s="72" t="s">
        <v>347</v>
      </c>
      <c r="AB5" s="441"/>
      <c r="AC5" s="441"/>
      <c r="AD5" s="464"/>
    </row>
    <row r="6" spans="1:30" s="71" customFormat="1" ht="21" customHeight="1">
      <c r="A6" s="166" t="s">
        <v>37</v>
      </c>
      <c r="B6" s="152">
        <v>2</v>
      </c>
      <c r="C6" s="152">
        <v>675</v>
      </c>
      <c r="D6" s="152">
        <v>289</v>
      </c>
      <c r="E6" s="152">
        <v>0</v>
      </c>
      <c r="F6" s="152">
        <v>2</v>
      </c>
      <c r="G6" s="152">
        <v>1</v>
      </c>
      <c r="H6" s="152">
        <v>2</v>
      </c>
      <c r="I6" s="152">
        <v>0</v>
      </c>
      <c r="J6" s="152">
        <v>2</v>
      </c>
      <c r="K6" s="152">
        <v>27</v>
      </c>
      <c r="L6" s="152">
        <f t="shared" ref="L6:L11" si="0">SUM(B6:K6)</f>
        <v>1000</v>
      </c>
      <c r="M6" s="152">
        <v>151556</v>
      </c>
      <c r="N6" s="152">
        <v>3925</v>
      </c>
      <c r="O6" s="166" t="s">
        <v>421</v>
      </c>
      <c r="P6" s="166" t="s">
        <v>37</v>
      </c>
      <c r="Q6" s="152">
        <v>1</v>
      </c>
      <c r="R6" s="152">
        <v>101</v>
      </c>
      <c r="S6" s="152">
        <v>773</v>
      </c>
      <c r="T6" s="152">
        <v>0</v>
      </c>
      <c r="U6" s="152">
        <v>0</v>
      </c>
      <c r="V6" s="152">
        <v>1</v>
      </c>
      <c r="W6" s="152">
        <v>27</v>
      </c>
      <c r="X6" s="152">
        <v>6</v>
      </c>
      <c r="Y6" s="152">
        <v>0</v>
      </c>
      <c r="Z6" s="152">
        <v>91</v>
      </c>
      <c r="AA6" s="152">
        <f>SUM(Q6:Z6)</f>
        <v>1000</v>
      </c>
      <c r="AB6" s="152">
        <v>75569</v>
      </c>
      <c r="AC6" s="152">
        <v>2971</v>
      </c>
      <c r="AD6" s="166" t="s">
        <v>421</v>
      </c>
    </row>
    <row r="7" spans="1:30" s="71" customFormat="1" ht="21" customHeight="1">
      <c r="A7" s="166" t="s">
        <v>43</v>
      </c>
      <c r="B7" s="152">
        <v>3</v>
      </c>
      <c r="C7" s="152">
        <v>654</v>
      </c>
      <c r="D7" s="152">
        <v>314</v>
      </c>
      <c r="E7" s="152">
        <v>0</v>
      </c>
      <c r="F7" s="152">
        <v>1</v>
      </c>
      <c r="G7" s="152">
        <v>0</v>
      </c>
      <c r="H7" s="152">
        <v>9</v>
      </c>
      <c r="I7" s="152">
        <v>1</v>
      </c>
      <c r="J7" s="152">
        <v>0</v>
      </c>
      <c r="K7" s="152">
        <v>18</v>
      </c>
      <c r="L7" s="152">
        <f t="shared" si="0"/>
        <v>1000</v>
      </c>
      <c r="M7" s="152">
        <v>1807</v>
      </c>
      <c r="N7" s="152">
        <v>1066</v>
      </c>
      <c r="O7" s="166" t="s">
        <v>422</v>
      </c>
      <c r="P7" s="166" t="s">
        <v>43</v>
      </c>
      <c r="Q7" s="152">
        <v>0</v>
      </c>
      <c r="R7" s="152">
        <v>122</v>
      </c>
      <c r="S7" s="152">
        <v>841</v>
      </c>
      <c r="T7" s="152">
        <v>0</v>
      </c>
      <c r="U7" s="152">
        <v>0</v>
      </c>
      <c r="V7" s="152">
        <v>0</v>
      </c>
      <c r="W7" s="152">
        <v>12</v>
      </c>
      <c r="X7" s="152">
        <v>25</v>
      </c>
      <c r="Y7" s="152">
        <v>0</v>
      </c>
      <c r="Z7" s="152">
        <v>0</v>
      </c>
      <c r="AA7" s="152">
        <f>SUM(Q7:Z7)</f>
        <v>1000</v>
      </c>
      <c r="AB7" s="152">
        <v>486</v>
      </c>
      <c r="AC7" s="152">
        <v>608</v>
      </c>
      <c r="AD7" s="166" t="s">
        <v>422</v>
      </c>
    </row>
    <row r="8" spans="1:30" s="71" customFormat="1" ht="21" customHeight="1">
      <c r="A8" s="163" t="s">
        <v>22</v>
      </c>
      <c r="B8" s="152">
        <v>1</v>
      </c>
      <c r="C8" s="152">
        <v>810</v>
      </c>
      <c r="D8" s="152">
        <v>172</v>
      </c>
      <c r="E8" s="152">
        <v>4</v>
      </c>
      <c r="F8" s="152">
        <v>0</v>
      </c>
      <c r="G8" s="152">
        <v>0</v>
      </c>
      <c r="H8" s="152">
        <v>3</v>
      </c>
      <c r="I8" s="152">
        <v>0</v>
      </c>
      <c r="J8" s="152">
        <v>1</v>
      </c>
      <c r="K8" s="152">
        <v>9</v>
      </c>
      <c r="L8" s="152">
        <f t="shared" si="0"/>
        <v>1000</v>
      </c>
      <c r="M8" s="152">
        <v>50592</v>
      </c>
      <c r="N8" s="152">
        <v>2607</v>
      </c>
      <c r="O8" s="163" t="s">
        <v>423</v>
      </c>
      <c r="P8" s="163" t="s">
        <v>22</v>
      </c>
      <c r="Q8" s="152">
        <v>1</v>
      </c>
      <c r="R8" s="152">
        <v>168</v>
      </c>
      <c r="S8" s="152">
        <v>710</v>
      </c>
      <c r="T8" s="152">
        <v>0</v>
      </c>
      <c r="U8" s="152">
        <v>1</v>
      </c>
      <c r="V8" s="152">
        <v>0</v>
      </c>
      <c r="W8" s="152">
        <v>57</v>
      </c>
      <c r="X8" s="152">
        <v>0</v>
      </c>
      <c r="Y8" s="152">
        <v>23</v>
      </c>
      <c r="Z8" s="152">
        <v>40</v>
      </c>
      <c r="AA8" s="152">
        <f>SUM(Q8:Z8)</f>
        <v>1000</v>
      </c>
      <c r="AB8" s="152">
        <v>7287</v>
      </c>
      <c r="AC8" s="152">
        <v>832</v>
      </c>
      <c r="AD8" s="163" t="s">
        <v>423</v>
      </c>
    </row>
    <row r="9" spans="1:30" s="71" customFormat="1" ht="21" customHeight="1">
      <c r="A9" s="163" t="s">
        <v>17</v>
      </c>
      <c r="B9" s="152">
        <v>6</v>
      </c>
      <c r="C9" s="152">
        <v>564</v>
      </c>
      <c r="D9" s="152">
        <v>59</v>
      </c>
      <c r="E9" s="152">
        <v>0</v>
      </c>
      <c r="F9" s="152">
        <v>208</v>
      </c>
      <c r="G9" s="152">
        <v>0</v>
      </c>
      <c r="H9" s="152">
        <v>5</v>
      </c>
      <c r="I9" s="152">
        <v>0</v>
      </c>
      <c r="J9" s="152">
        <v>157</v>
      </c>
      <c r="K9" s="152">
        <v>1</v>
      </c>
      <c r="L9" s="152">
        <f t="shared" si="0"/>
        <v>1000</v>
      </c>
      <c r="M9" s="152">
        <v>162107</v>
      </c>
      <c r="N9" s="152">
        <v>3310</v>
      </c>
      <c r="O9" s="163" t="s">
        <v>424</v>
      </c>
      <c r="P9" s="163" t="s">
        <v>17</v>
      </c>
      <c r="Q9" s="152">
        <v>40</v>
      </c>
      <c r="R9" s="152">
        <v>249</v>
      </c>
      <c r="S9" s="152">
        <v>605</v>
      </c>
      <c r="T9" s="152">
        <v>0</v>
      </c>
      <c r="U9" s="152">
        <v>55</v>
      </c>
      <c r="V9" s="152">
        <v>6</v>
      </c>
      <c r="W9" s="152">
        <v>5</v>
      </c>
      <c r="X9" s="152">
        <v>2</v>
      </c>
      <c r="Y9" s="152">
        <v>25</v>
      </c>
      <c r="Z9" s="152">
        <v>13</v>
      </c>
      <c r="AA9" s="152">
        <f>SUM(Q9:Z9)</f>
        <v>1000</v>
      </c>
      <c r="AB9" s="152">
        <v>17948</v>
      </c>
      <c r="AC9" s="152">
        <v>1270</v>
      </c>
      <c r="AD9" s="163" t="s">
        <v>424</v>
      </c>
    </row>
    <row r="10" spans="1:30" s="71" customFormat="1" ht="21" customHeight="1">
      <c r="A10" s="163" t="s">
        <v>7</v>
      </c>
      <c r="B10" s="152">
        <v>9</v>
      </c>
      <c r="C10" s="152">
        <v>932</v>
      </c>
      <c r="D10" s="152">
        <v>15</v>
      </c>
      <c r="E10" s="152">
        <v>1</v>
      </c>
      <c r="F10" s="152">
        <v>31</v>
      </c>
      <c r="G10" s="152">
        <v>0</v>
      </c>
      <c r="H10" s="152">
        <v>2</v>
      </c>
      <c r="I10" s="152">
        <v>1</v>
      </c>
      <c r="J10" s="152">
        <v>3</v>
      </c>
      <c r="K10" s="152">
        <v>6</v>
      </c>
      <c r="L10" s="152">
        <f t="shared" si="0"/>
        <v>1000</v>
      </c>
      <c r="M10" s="152">
        <v>39514</v>
      </c>
      <c r="N10" s="152">
        <v>1440</v>
      </c>
      <c r="O10" s="163" t="s">
        <v>425</v>
      </c>
      <c r="P10" s="163" t="s">
        <v>7</v>
      </c>
      <c r="Q10" s="152">
        <v>113</v>
      </c>
      <c r="R10" s="152">
        <v>347</v>
      </c>
      <c r="S10" s="152">
        <v>398</v>
      </c>
      <c r="T10" s="152">
        <v>1</v>
      </c>
      <c r="U10" s="152">
        <v>33</v>
      </c>
      <c r="V10" s="152">
        <v>1</v>
      </c>
      <c r="W10" s="152">
        <v>27</v>
      </c>
      <c r="X10" s="152">
        <v>10</v>
      </c>
      <c r="Y10" s="152">
        <v>9</v>
      </c>
      <c r="Z10" s="152">
        <v>59</v>
      </c>
      <c r="AA10" s="152">
        <f>SUM(Q10:Z10)+2</f>
        <v>1000</v>
      </c>
      <c r="AB10" s="152">
        <v>11874</v>
      </c>
      <c r="AC10" s="152">
        <v>734</v>
      </c>
      <c r="AD10" s="163" t="s">
        <v>425</v>
      </c>
    </row>
    <row r="11" spans="1:30" s="71" customFormat="1" ht="21" customHeight="1">
      <c r="A11" s="163" t="s">
        <v>29</v>
      </c>
      <c r="B11" s="152">
        <v>0</v>
      </c>
      <c r="C11" s="152">
        <v>23</v>
      </c>
      <c r="D11" s="152">
        <v>922</v>
      </c>
      <c r="E11" s="152">
        <v>0</v>
      </c>
      <c r="F11" s="152">
        <v>0</v>
      </c>
      <c r="G11" s="152">
        <v>0</v>
      </c>
      <c r="H11" s="152">
        <v>0</v>
      </c>
      <c r="I11" s="152">
        <v>0</v>
      </c>
      <c r="J11" s="152">
        <v>0</v>
      </c>
      <c r="K11" s="152">
        <v>55</v>
      </c>
      <c r="L11" s="152">
        <f t="shared" si="0"/>
        <v>1000</v>
      </c>
      <c r="M11" s="152">
        <v>2387</v>
      </c>
      <c r="N11" s="152">
        <v>63</v>
      </c>
      <c r="O11" s="163" t="s">
        <v>426</v>
      </c>
      <c r="P11" s="163" t="s">
        <v>29</v>
      </c>
      <c r="Q11" s="152">
        <v>2</v>
      </c>
      <c r="R11" s="152">
        <v>6</v>
      </c>
      <c r="S11" s="152">
        <v>856</v>
      </c>
      <c r="T11" s="152">
        <v>0</v>
      </c>
      <c r="U11" s="152">
        <v>0</v>
      </c>
      <c r="V11" s="152">
        <v>0</v>
      </c>
      <c r="W11" s="152">
        <v>17</v>
      </c>
      <c r="X11" s="152">
        <v>3</v>
      </c>
      <c r="Y11" s="152">
        <v>46</v>
      </c>
      <c r="Z11" s="152">
        <v>71</v>
      </c>
      <c r="AA11" s="152">
        <f>SUM(Q11:Z11)-1</f>
        <v>1000</v>
      </c>
      <c r="AB11" s="152">
        <v>29486</v>
      </c>
      <c r="AC11" s="152">
        <v>882</v>
      </c>
      <c r="AD11" s="163" t="s">
        <v>426</v>
      </c>
    </row>
    <row r="12" spans="1:30" s="71" customFormat="1" ht="21" customHeight="1">
      <c r="A12" s="163" t="s">
        <v>11</v>
      </c>
      <c r="B12" s="152">
        <v>0</v>
      </c>
      <c r="C12" s="152">
        <v>169</v>
      </c>
      <c r="D12" s="152">
        <v>662</v>
      </c>
      <c r="E12" s="152">
        <v>6</v>
      </c>
      <c r="F12" s="152">
        <v>0</v>
      </c>
      <c r="G12" s="152">
        <v>0</v>
      </c>
      <c r="H12" s="152">
        <v>164</v>
      </c>
      <c r="I12" s="152">
        <v>0</v>
      </c>
      <c r="J12" s="152">
        <v>0</v>
      </c>
      <c r="K12" s="152">
        <v>0</v>
      </c>
      <c r="L12" s="152">
        <f>SUM(B12:K12)-1</f>
        <v>1000</v>
      </c>
      <c r="M12" s="152">
        <v>1610</v>
      </c>
      <c r="N12" s="152">
        <v>159</v>
      </c>
      <c r="O12" s="163" t="s">
        <v>427</v>
      </c>
      <c r="P12" s="163" t="s">
        <v>11</v>
      </c>
      <c r="Q12" s="152">
        <v>0</v>
      </c>
      <c r="R12" s="152">
        <v>33</v>
      </c>
      <c r="S12" s="152">
        <v>903</v>
      </c>
      <c r="T12" s="152">
        <v>0</v>
      </c>
      <c r="U12" s="152">
        <v>0</v>
      </c>
      <c r="V12" s="152">
        <v>0</v>
      </c>
      <c r="W12" s="152">
        <v>26</v>
      </c>
      <c r="X12" s="152">
        <v>0</v>
      </c>
      <c r="Y12" s="152">
        <v>0</v>
      </c>
      <c r="Z12" s="152">
        <v>38</v>
      </c>
      <c r="AA12" s="152">
        <f>SUM(Q12:Z12)</f>
        <v>1000</v>
      </c>
      <c r="AB12" s="152">
        <v>1710</v>
      </c>
      <c r="AC12" s="152">
        <v>288</v>
      </c>
      <c r="AD12" s="163" t="s">
        <v>427</v>
      </c>
    </row>
    <row r="13" spans="1:30" s="71" customFormat="1" ht="21" customHeight="1">
      <c r="A13" s="163" t="s">
        <v>33</v>
      </c>
      <c r="B13" s="152">
        <v>0</v>
      </c>
      <c r="C13" s="152">
        <v>797</v>
      </c>
      <c r="D13" s="152">
        <v>139</v>
      </c>
      <c r="E13" s="152">
        <v>6</v>
      </c>
      <c r="F13" s="152">
        <v>9</v>
      </c>
      <c r="G13" s="152">
        <v>0</v>
      </c>
      <c r="H13" s="152">
        <v>35</v>
      </c>
      <c r="I13" s="152">
        <v>1</v>
      </c>
      <c r="J13" s="152">
        <v>0</v>
      </c>
      <c r="K13" s="152">
        <v>12</v>
      </c>
      <c r="L13" s="152">
        <f>SUM(B13:K13)+1</f>
        <v>1000</v>
      </c>
      <c r="M13" s="152">
        <v>69060</v>
      </c>
      <c r="N13" s="152">
        <v>1712</v>
      </c>
      <c r="O13" s="163" t="s">
        <v>428</v>
      </c>
      <c r="P13" s="163" t="s">
        <v>33</v>
      </c>
      <c r="Q13" s="152">
        <v>9</v>
      </c>
      <c r="R13" s="152">
        <v>159</v>
      </c>
      <c r="S13" s="152">
        <v>620</v>
      </c>
      <c r="T13" s="152">
        <v>0</v>
      </c>
      <c r="U13" s="152">
        <v>3</v>
      </c>
      <c r="V13" s="152">
        <v>0</v>
      </c>
      <c r="W13" s="152">
        <v>105</v>
      </c>
      <c r="X13" s="152">
        <v>0</v>
      </c>
      <c r="Y13" s="152">
        <v>57</v>
      </c>
      <c r="Z13" s="152">
        <v>47</v>
      </c>
      <c r="AA13" s="152">
        <f>SUM(Q13:Z13)</f>
        <v>1000</v>
      </c>
      <c r="AB13" s="152">
        <v>57668</v>
      </c>
      <c r="AC13" s="152">
        <v>1717</v>
      </c>
      <c r="AD13" s="163" t="s">
        <v>428</v>
      </c>
    </row>
    <row r="14" spans="1:30" s="71" customFormat="1" ht="21" customHeight="1">
      <c r="A14" s="163" t="s">
        <v>1</v>
      </c>
      <c r="B14" s="152">
        <v>0</v>
      </c>
      <c r="C14" s="152">
        <v>417</v>
      </c>
      <c r="D14" s="152">
        <v>267</v>
      </c>
      <c r="E14" s="152">
        <v>0</v>
      </c>
      <c r="F14" s="152">
        <v>244</v>
      </c>
      <c r="G14" s="152">
        <v>0</v>
      </c>
      <c r="H14" s="152">
        <v>12</v>
      </c>
      <c r="I14" s="152">
        <v>2</v>
      </c>
      <c r="J14" s="152">
        <v>56</v>
      </c>
      <c r="K14" s="152">
        <v>3</v>
      </c>
      <c r="L14" s="152">
        <f>SUM(B14:K14)-1</f>
        <v>1000</v>
      </c>
      <c r="M14" s="152">
        <v>35153</v>
      </c>
      <c r="N14" s="152">
        <v>1423</v>
      </c>
      <c r="O14" s="163" t="s">
        <v>429</v>
      </c>
      <c r="P14" s="163" t="s">
        <v>1</v>
      </c>
      <c r="Q14" s="152">
        <v>0</v>
      </c>
      <c r="R14" s="152">
        <v>60</v>
      </c>
      <c r="S14" s="152">
        <v>865</v>
      </c>
      <c r="T14" s="152">
        <v>0</v>
      </c>
      <c r="U14" s="152">
        <v>31</v>
      </c>
      <c r="V14" s="152">
        <v>1</v>
      </c>
      <c r="W14" s="152">
        <v>14</v>
      </c>
      <c r="X14" s="152">
        <v>1</v>
      </c>
      <c r="Y14" s="152">
        <v>3</v>
      </c>
      <c r="Z14" s="152">
        <v>25</v>
      </c>
      <c r="AA14" s="152">
        <f>SUM(Q14:Z14)</f>
        <v>1000</v>
      </c>
      <c r="AB14" s="152">
        <v>17793</v>
      </c>
      <c r="AC14" s="152">
        <v>1166</v>
      </c>
      <c r="AD14" s="163" t="s">
        <v>429</v>
      </c>
    </row>
    <row r="15" spans="1:30" s="71" customFormat="1" ht="21" customHeight="1">
      <c r="A15" s="163" t="s">
        <v>2</v>
      </c>
      <c r="B15" s="152">
        <v>1</v>
      </c>
      <c r="C15" s="152">
        <v>727</v>
      </c>
      <c r="D15" s="152">
        <v>252</v>
      </c>
      <c r="E15" s="152">
        <v>0</v>
      </c>
      <c r="F15" s="152">
        <v>1</v>
      </c>
      <c r="G15" s="152">
        <v>0</v>
      </c>
      <c r="H15" s="152">
        <v>10</v>
      </c>
      <c r="I15" s="152">
        <v>2</v>
      </c>
      <c r="J15" s="152">
        <v>0</v>
      </c>
      <c r="K15" s="152">
        <v>8</v>
      </c>
      <c r="L15" s="152">
        <f>SUM(B15:K15)-1</f>
        <v>1000</v>
      </c>
      <c r="M15" s="152">
        <v>13237</v>
      </c>
      <c r="N15" s="152">
        <v>1657</v>
      </c>
      <c r="O15" s="163" t="s">
        <v>430</v>
      </c>
      <c r="P15" s="163" t="s">
        <v>2</v>
      </c>
      <c r="Q15" s="152">
        <v>0</v>
      </c>
      <c r="R15" s="152">
        <v>56</v>
      </c>
      <c r="S15" s="152">
        <v>718</v>
      </c>
      <c r="T15" s="152">
        <v>0</v>
      </c>
      <c r="U15" s="152">
        <v>5</v>
      </c>
      <c r="V15" s="152">
        <v>2</v>
      </c>
      <c r="W15" s="152">
        <v>74</v>
      </c>
      <c r="X15" s="152">
        <v>13</v>
      </c>
      <c r="Y15" s="152">
        <v>0</v>
      </c>
      <c r="Z15" s="152">
        <v>132</v>
      </c>
      <c r="AA15" s="152">
        <f>SUM(Q15:Z15)</f>
        <v>1000</v>
      </c>
      <c r="AB15" s="152">
        <v>2269</v>
      </c>
      <c r="AC15" s="152">
        <v>383</v>
      </c>
      <c r="AD15" s="163" t="s">
        <v>430</v>
      </c>
    </row>
    <row r="16" spans="1:30" s="71" customFormat="1" ht="21" customHeight="1">
      <c r="A16" s="163" t="s">
        <v>30</v>
      </c>
      <c r="B16" s="152">
        <v>0</v>
      </c>
      <c r="C16" s="152">
        <v>678</v>
      </c>
      <c r="D16" s="152">
        <v>265</v>
      </c>
      <c r="E16" s="152">
        <v>0</v>
      </c>
      <c r="F16" s="152">
        <v>21</v>
      </c>
      <c r="G16" s="152">
        <v>0</v>
      </c>
      <c r="H16" s="152">
        <v>22</v>
      </c>
      <c r="I16" s="152">
        <v>8</v>
      </c>
      <c r="J16" s="152">
        <v>3</v>
      </c>
      <c r="K16" s="152">
        <v>4</v>
      </c>
      <c r="L16" s="152">
        <f>SUM(B16:K16)-1</f>
        <v>1000</v>
      </c>
      <c r="M16" s="152">
        <v>14417</v>
      </c>
      <c r="N16" s="152">
        <v>2032</v>
      </c>
      <c r="O16" s="163" t="s">
        <v>431</v>
      </c>
      <c r="P16" s="163" t="s">
        <v>30</v>
      </c>
      <c r="Q16" s="152">
        <v>1</v>
      </c>
      <c r="R16" s="152">
        <v>98</v>
      </c>
      <c r="S16" s="152">
        <v>783</v>
      </c>
      <c r="T16" s="152">
        <v>0</v>
      </c>
      <c r="U16" s="152">
        <v>3</v>
      </c>
      <c r="V16" s="152">
        <v>4</v>
      </c>
      <c r="W16" s="152">
        <v>39</v>
      </c>
      <c r="X16" s="152">
        <v>37</v>
      </c>
      <c r="Y16" s="152">
        <v>0</v>
      </c>
      <c r="Z16" s="152">
        <v>28</v>
      </c>
      <c r="AA16" s="152">
        <f>SUM(Q16:Z16)+7</f>
        <v>1000</v>
      </c>
      <c r="AB16" s="152">
        <v>4708</v>
      </c>
      <c r="AC16" s="152">
        <v>1355</v>
      </c>
      <c r="AD16" s="163" t="s">
        <v>431</v>
      </c>
    </row>
    <row r="17" spans="1:30" s="71" customFormat="1" ht="21" customHeight="1">
      <c r="A17" s="163" t="s">
        <v>18</v>
      </c>
      <c r="B17" s="152">
        <v>143</v>
      </c>
      <c r="C17" s="152">
        <v>777</v>
      </c>
      <c r="D17" s="152">
        <v>29</v>
      </c>
      <c r="E17" s="152">
        <v>0</v>
      </c>
      <c r="F17" s="152">
        <v>29</v>
      </c>
      <c r="G17" s="152">
        <v>0</v>
      </c>
      <c r="H17" s="152">
        <v>3</v>
      </c>
      <c r="I17" s="152">
        <v>0</v>
      </c>
      <c r="J17" s="152">
        <v>2</v>
      </c>
      <c r="K17" s="152">
        <v>16</v>
      </c>
      <c r="L17" s="152">
        <f>SUM(B17:K17)+1</f>
        <v>1000</v>
      </c>
      <c r="M17" s="152">
        <v>44869</v>
      </c>
      <c r="N17" s="152">
        <v>1757</v>
      </c>
      <c r="O17" s="163" t="s">
        <v>432</v>
      </c>
      <c r="P17" s="163" t="s">
        <v>18</v>
      </c>
      <c r="Q17" s="152">
        <v>311</v>
      </c>
      <c r="R17" s="152">
        <v>56</v>
      </c>
      <c r="S17" s="152">
        <v>539</v>
      </c>
      <c r="T17" s="152">
        <v>0</v>
      </c>
      <c r="U17" s="152">
        <v>5</v>
      </c>
      <c r="V17" s="152">
        <v>0</v>
      </c>
      <c r="W17" s="152">
        <v>12</v>
      </c>
      <c r="X17" s="152">
        <v>9</v>
      </c>
      <c r="Y17" s="152">
        <v>0</v>
      </c>
      <c r="Z17" s="152">
        <v>68</v>
      </c>
      <c r="AA17" s="152">
        <f>SUM(Q17:Z17)</f>
        <v>1000</v>
      </c>
      <c r="AB17" s="152">
        <v>13323</v>
      </c>
      <c r="AC17" s="152">
        <v>980</v>
      </c>
      <c r="AD17" s="163" t="s">
        <v>432</v>
      </c>
    </row>
    <row r="18" spans="1:30" s="71" customFormat="1" ht="21" customHeight="1">
      <c r="A18" s="163" t="s">
        <v>13</v>
      </c>
      <c r="B18" s="152">
        <v>0</v>
      </c>
      <c r="C18" s="152">
        <v>805</v>
      </c>
      <c r="D18" s="152">
        <v>147</v>
      </c>
      <c r="E18" s="152">
        <v>7</v>
      </c>
      <c r="F18" s="152">
        <v>0</v>
      </c>
      <c r="G18" s="152">
        <v>0</v>
      </c>
      <c r="H18" s="152">
        <v>20</v>
      </c>
      <c r="I18" s="152">
        <v>0</v>
      </c>
      <c r="J18" s="152">
        <v>0</v>
      </c>
      <c r="K18" s="152">
        <v>21</v>
      </c>
      <c r="L18" s="152">
        <f>SUM(B18:K18)</f>
        <v>1000</v>
      </c>
      <c r="M18" s="152">
        <v>81325</v>
      </c>
      <c r="N18" s="152">
        <v>2048</v>
      </c>
      <c r="O18" s="62" t="s">
        <v>433</v>
      </c>
      <c r="P18" s="62" t="s">
        <v>13</v>
      </c>
      <c r="Q18" s="152">
        <v>0</v>
      </c>
      <c r="R18" s="152">
        <v>148</v>
      </c>
      <c r="S18" s="152">
        <v>640</v>
      </c>
      <c r="T18" s="152">
        <v>1</v>
      </c>
      <c r="U18" s="152">
        <v>0</v>
      </c>
      <c r="V18" s="152">
        <v>0</v>
      </c>
      <c r="W18" s="152">
        <v>68</v>
      </c>
      <c r="X18" s="152">
        <v>3</v>
      </c>
      <c r="Y18" s="152">
        <v>0</v>
      </c>
      <c r="Z18" s="152">
        <v>139</v>
      </c>
      <c r="AA18" s="152">
        <f>SUM(Q18:Z18)+1</f>
        <v>1000</v>
      </c>
      <c r="AB18" s="152">
        <v>52095</v>
      </c>
      <c r="AC18" s="152">
        <v>2048</v>
      </c>
      <c r="AD18" s="62" t="s">
        <v>433</v>
      </c>
    </row>
    <row r="19" spans="1:30" s="71" customFormat="1" ht="21" customHeight="1">
      <c r="A19" s="163" t="s">
        <v>14</v>
      </c>
      <c r="B19" s="152">
        <v>1</v>
      </c>
      <c r="C19" s="152">
        <v>663</v>
      </c>
      <c r="D19" s="152">
        <v>308</v>
      </c>
      <c r="E19" s="152">
        <v>5</v>
      </c>
      <c r="F19" s="152">
        <v>0</v>
      </c>
      <c r="G19" s="152">
        <v>0</v>
      </c>
      <c r="H19" s="152">
        <v>1</v>
      </c>
      <c r="I19" s="152">
        <v>2</v>
      </c>
      <c r="J19" s="152">
        <v>0</v>
      </c>
      <c r="K19" s="152">
        <v>20</v>
      </c>
      <c r="L19" s="152">
        <f>SUM(B19:K19)</f>
        <v>1000</v>
      </c>
      <c r="M19" s="152">
        <v>56925</v>
      </c>
      <c r="N19" s="152">
        <v>2608</v>
      </c>
      <c r="O19" s="163" t="s">
        <v>434</v>
      </c>
      <c r="P19" s="163" t="s">
        <v>14</v>
      </c>
      <c r="Q19" s="152">
        <v>0</v>
      </c>
      <c r="R19" s="152">
        <v>363</v>
      </c>
      <c r="S19" s="152">
        <v>554</v>
      </c>
      <c r="T19" s="152">
        <v>0</v>
      </c>
      <c r="U19" s="152">
        <v>0</v>
      </c>
      <c r="V19" s="152">
        <v>0</v>
      </c>
      <c r="W19" s="152">
        <v>6</v>
      </c>
      <c r="X19" s="152">
        <v>4</v>
      </c>
      <c r="Y19" s="152">
        <v>1</v>
      </c>
      <c r="Z19" s="152">
        <v>72</v>
      </c>
      <c r="AA19" s="152">
        <f t="shared" ref="AA19:AA24" si="1">SUM(Q19:Z19)</f>
        <v>1000</v>
      </c>
      <c r="AB19" s="152">
        <v>21916</v>
      </c>
      <c r="AC19" s="152">
        <v>1854</v>
      </c>
      <c r="AD19" s="163" t="s">
        <v>434</v>
      </c>
    </row>
    <row r="20" spans="1:30" s="71" customFormat="1" ht="21" customHeight="1">
      <c r="A20" s="163" t="s">
        <v>8</v>
      </c>
      <c r="B20" s="152">
        <v>2</v>
      </c>
      <c r="C20" s="152">
        <v>808</v>
      </c>
      <c r="D20" s="152">
        <v>62</v>
      </c>
      <c r="E20" s="152">
        <v>7</v>
      </c>
      <c r="F20" s="152">
        <v>106</v>
      </c>
      <c r="G20" s="152">
        <v>0</v>
      </c>
      <c r="H20" s="152">
        <v>5</v>
      </c>
      <c r="I20" s="152">
        <v>0</v>
      </c>
      <c r="J20" s="152">
        <v>0</v>
      </c>
      <c r="K20" s="152">
        <v>8</v>
      </c>
      <c r="L20" s="152">
        <f>SUM(B20:K20)+2</f>
        <v>1000</v>
      </c>
      <c r="M20" s="152">
        <v>105234</v>
      </c>
      <c r="N20" s="152">
        <v>2735</v>
      </c>
      <c r="O20" s="163" t="s">
        <v>435</v>
      </c>
      <c r="P20" s="163" t="s">
        <v>8</v>
      </c>
      <c r="Q20" s="152">
        <v>8</v>
      </c>
      <c r="R20" s="152">
        <v>257</v>
      </c>
      <c r="S20" s="152">
        <v>652</v>
      </c>
      <c r="T20" s="152">
        <v>0</v>
      </c>
      <c r="U20" s="152">
        <v>18</v>
      </c>
      <c r="V20" s="152">
        <v>0</v>
      </c>
      <c r="W20" s="152">
        <v>36</v>
      </c>
      <c r="X20" s="152">
        <v>2</v>
      </c>
      <c r="Y20" s="152">
        <v>0</v>
      </c>
      <c r="Z20" s="152">
        <v>27</v>
      </c>
      <c r="AA20" s="152">
        <f t="shared" si="1"/>
        <v>1000</v>
      </c>
      <c r="AB20" s="152">
        <v>36909</v>
      </c>
      <c r="AC20" s="152">
        <v>1981</v>
      </c>
      <c r="AD20" s="163" t="s">
        <v>435</v>
      </c>
    </row>
    <row r="21" spans="1:30" s="71" customFormat="1" ht="21" customHeight="1">
      <c r="A21" s="163" t="s">
        <v>35</v>
      </c>
      <c r="B21" s="152">
        <v>0</v>
      </c>
      <c r="C21" s="152">
        <v>621</v>
      </c>
      <c r="D21" s="152">
        <v>231</v>
      </c>
      <c r="E21" s="152">
        <v>5</v>
      </c>
      <c r="F21" s="152">
        <v>2</v>
      </c>
      <c r="G21" s="152">
        <v>0</v>
      </c>
      <c r="H21" s="152">
        <v>10</v>
      </c>
      <c r="I21" s="152">
        <v>0</v>
      </c>
      <c r="J21" s="152">
        <v>92</v>
      </c>
      <c r="K21" s="152">
        <v>38</v>
      </c>
      <c r="L21" s="152">
        <f>SUM(B21:K21)+1</f>
        <v>1000</v>
      </c>
      <c r="M21" s="152">
        <v>134674</v>
      </c>
      <c r="N21" s="152">
        <v>4031</v>
      </c>
      <c r="O21" s="163" t="s">
        <v>436</v>
      </c>
      <c r="P21" s="163" t="s">
        <v>35</v>
      </c>
      <c r="Q21" s="152">
        <v>2</v>
      </c>
      <c r="R21" s="152">
        <v>57</v>
      </c>
      <c r="S21" s="152">
        <v>745</v>
      </c>
      <c r="T21" s="152">
        <v>0</v>
      </c>
      <c r="U21" s="152">
        <v>0</v>
      </c>
      <c r="V21" s="152">
        <v>0</v>
      </c>
      <c r="W21" s="152">
        <v>101</v>
      </c>
      <c r="X21" s="152">
        <v>2</v>
      </c>
      <c r="Y21" s="152">
        <v>13</v>
      </c>
      <c r="Z21" s="152">
        <v>80</v>
      </c>
      <c r="AA21" s="152">
        <f t="shared" si="1"/>
        <v>1000</v>
      </c>
      <c r="AB21" s="152">
        <v>117361</v>
      </c>
      <c r="AC21" s="152">
        <v>4013</v>
      </c>
      <c r="AD21" s="163" t="s">
        <v>436</v>
      </c>
    </row>
    <row r="22" spans="1:30" s="71" customFormat="1" ht="21" customHeight="1">
      <c r="A22" s="163" t="s">
        <v>23</v>
      </c>
      <c r="B22" s="152">
        <v>0</v>
      </c>
      <c r="C22" s="152">
        <v>635</v>
      </c>
      <c r="D22" s="152">
        <v>346</v>
      </c>
      <c r="E22" s="152">
        <v>0</v>
      </c>
      <c r="F22" s="152">
        <v>1</v>
      </c>
      <c r="G22" s="152">
        <v>4</v>
      </c>
      <c r="H22" s="152">
        <v>2</v>
      </c>
      <c r="I22" s="152">
        <v>0</v>
      </c>
      <c r="J22" s="152">
        <v>0</v>
      </c>
      <c r="K22" s="152">
        <v>12</v>
      </c>
      <c r="L22" s="152">
        <f>SUM(B22:K22)</f>
        <v>1000</v>
      </c>
      <c r="M22" s="152">
        <v>3329</v>
      </c>
      <c r="N22" s="152">
        <v>1376</v>
      </c>
      <c r="O22" s="163" t="s">
        <v>437</v>
      </c>
      <c r="P22" s="163" t="s">
        <v>23</v>
      </c>
      <c r="Q22" s="152">
        <v>1</v>
      </c>
      <c r="R22" s="152">
        <v>285</v>
      </c>
      <c r="S22" s="152">
        <v>647</v>
      </c>
      <c r="T22" s="152">
        <v>0</v>
      </c>
      <c r="U22" s="152">
        <v>1</v>
      </c>
      <c r="V22" s="152">
        <v>54</v>
      </c>
      <c r="W22" s="152">
        <v>8</v>
      </c>
      <c r="X22" s="152">
        <v>2</v>
      </c>
      <c r="Y22" s="152">
        <v>0</v>
      </c>
      <c r="Z22" s="152">
        <v>2</v>
      </c>
      <c r="AA22" s="152">
        <f t="shared" si="1"/>
        <v>1000</v>
      </c>
      <c r="AB22" s="152">
        <v>1289</v>
      </c>
      <c r="AC22" s="152">
        <v>1184</v>
      </c>
      <c r="AD22" s="163" t="s">
        <v>437</v>
      </c>
    </row>
    <row r="23" spans="1:30" s="71" customFormat="1" ht="21" customHeight="1">
      <c r="A23" s="163" t="s">
        <v>24</v>
      </c>
      <c r="B23" s="152">
        <v>0</v>
      </c>
      <c r="C23" s="152">
        <v>910</v>
      </c>
      <c r="D23" s="152">
        <v>55</v>
      </c>
      <c r="E23" s="152">
        <v>0</v>
      </c>
      <c r="F23" s="152">
        <v>0</v>
      </c>
      <c r="G23" s="152">
        <v>0</v>
      </c>
      <c r="H23" s="152">
        <v>10</v>
      </c>
      <c r="I23" s="152">
        <v>11</v>
      </c>
      <c r="J23" s="152">
        <v>0</v>
      </c>
      <c r="K23" s="152">
        <v>15</v>
      </c>
      <c r="L23" s="152">
        <f>SUM(B23:K23)-1</f>
        <v>1000</v>
      </c>
      <c r="M23" s="152">
        <v>4138</v>
      </c>
      <c r="N23" s="152">
        <v>856</v>
      </c>
      <c r="O23" s="163" t="s">
        <v>438</v>
      </c>
      <c r="P23" s="163" t="s">
        <v>24</v>
      </c>
      <c r="Q23" s="152">
        <v>0</v>
      </c>
      <c r="R23" s="152">
        <v>141</v>
      </c>
      <c r="S23" s="152">
        <v>640</v>
      </c>
      <c r="T23" s="152">
        <v>0</v>
      </c>
      <c r="U23" s="152">
        <v>3</v>
      </c>
      <c r="V23" s="152">
        <v>31</v>
      </c>
      <c r="W23" s="152">
        <v>57</v>
      </c>
      <c r="X23" s="152">
        <v>80</v>
      </c>
      <c r="Y23" s="152">
        <v>0</v>
      </c>
      <c r="Z23" s="152">
        <v>48</v>
      </c>
      <c r="AA23" s="152">
        <f t="shared" si="1"/>
        <v>1000</v>
      </c>
      <c r="AB23" s="152">
        <v>1114</v>
      </c>
      <c r="AC23" s="152">
        <v>404</v>
      </c>
      <c r="AD23" s="163" t="s">
        <v>438</v>
      </c>
    </row>
    <row r="24" spans="1:30" s="71" customFormat="1" ht="21" customHeight="1">
      <c r="A24" s="163" t="s">
        <v>25</v>
      </c>
      <c r="B24" s="152">
        <v>0</v>
      </c>
      <c r="C24" s="152">
        <v>602</v>
      </c>
      <c r="D24" s="152">
        <v>391</v>
      </c>
      <c r="E24" s="152">
        <v>0</v>
      </c>
      <c r="F24" s="152">
        <v>0</v>
      </c>
      <c r="G24" s="152">
        <v>0</v>
      </c>
      <c r="H24" s="152">
        <v>7</v>
      </c>
      <c r="I24" s="152">
        <v>0</v>
      </c>
      <c r="J24" s="152">
        <v>0</v>
      </c>
      <c r="K24" s="152">
        <v>0</v>
      </c>
      <c r="L24" s="152">
        <f>SUM(B24:K24)</f>
        <v>1000</v>
      </c>
      <c r="M24" s="152">
        <v>1090</v>
      </c>
      <c r="N24" s="152">
        <v>640</v>
      </c>
      <c r="O24" s="163" t="s">
        <v>439</v>
      </c>
      <c r="P24" s="163" t="s">
        <v>25</v>
      </c>
      <c r="Q24" s="152">
        <v>0</v>
      </c>
      <c r="R24" s="152">
        <v>58</v>
      </c>
      <c r="S24" s="152">
        <v>936</v>
      </c>
      <c r="T24" s="152">
        <v>0</v>
      </c>
      <c r="U24" s="152">
        <v>0</v>
      </c>
      <c r="V24" s="152">
        <v>1</v>
      </c>
      <c r="W24" s="152">
        <v>5</v>
      </c>
      <c r="X24" s="152">
        <v>0</v>
      </c>
      <c r="Y24" s="152">
        <v>0</v>
      </c>
      <c r="Z24" s="152">
        <v>0</v>
      </c>
      <c r="AA24" s="152">
        <f t="shared" si="1"/>
        <v>1000</v>
      </c>
      <c r="AB24" s="152">
        <v>923</v>
      </c>
      <c r="AC24" s="152">
        <v>896</v>
      </c>
      <c r="AD24" s="163" t="s">
        <v>439</v>
      </c>
    </row>
    <row r="25" spans="1:30" s="71" customFormat="1" ht="21" customHeight="1">
      <c r="A25" s="163" t="s">
        <v>45</v>
      </c>
      <c r="B25" s="152">
        <v>0</v>
      </c>
      <c r="C25" s="152">
        <v>466</v>
      </c>
      <c r="D25" s="152">
        <v>534</v>
      </c>
      <c r="E25" s="152">
        <v>0</v>
      </c>
      <c r="F25" s="152">
        <v>0</v>
      </c>
      <c r="G25" s="152">
        <v>0</v>
      </c>
      <c r="H25" s="152">
        <v>0</v>
      </c>
      <c r="I25" s="152">
        <v>0</v>
      </c>
      <c r="J25" s="152">
        <v>0</v>
      </c>
      <c r="K25" s="152">
        <v>0</v>
      </c>
      <c r="L25" s="152">
        <f>SUM(B25:K25)</f>
        <v>1000</v>
      </c>
      <c r="M25" s="152">
        <v>1448</v>
      </c>
      <c r="N25" s="152">
        <v>672</v>
      </c>
      <c r="O25" s="163" t="s">
        <v>440</v>
      </c>
      <c r="P25" s="163" t="s">
        <v>45</v>
      </c>
      <c r="Q25" s="152">
        <v>0</v>
      </c>
      <c r="R25" s="152">
        <v>135</v>
      </c>
      <c r="S25" s="152">
        <v>863</v>
      </c>
      <c r="T25" s="152">
        <v>0</v>
      </c>
      <c r="U25" s="152">
        <v>0</v>
      </c>
      <c r="V25" s="152">
        <v>0</v>
      </c>
      <c r="W25" s="152">
        <v>3</v>
      </c>
      <c r="X25" s="152">
        <v>0</v>
      </c>
      <c r="Y25" s="152">
        <v>0</v>
      </c>
      <c r="Z25" s="152">
        <v>0</v>
      </c>
      <c r="AA25" s="152">
        <f>SUM(Q25:Z25)-1</f>
        <v>1000</v>
      </c>
      <c r="AB25" s="152">
        <v>866</v>
      </c>
      <c r="AC25" s="152">
        <v>352</v>
      </c>
      <c r="AD25" s="163" t="s">
        <v>440</v>
      </c>
    </row>
    <row r="26" spans="1:30" s="71" customFormat="1" ht="21" customHeight="1">
      <c r="A26" s="163" t="s">
        <v>41</v>
      </c>
      <c r="B26" s="152">
        <v>9</v>
      </c>
      <c r="C26" s="152">
        <v>870</v>
      </c>
      <c r="D26" s="152">
        <v>39</v>
      </c>
      <c r="E26" s="152">
        <v>2</v>
      </c>
      <c r="F26" s="152">
        <v>18</v>
      </c>
      <c r="G26" s="152">
        <v>1</v>
      </c>
      <c r="H26" s="152">
        <v>2</v>
      </c>
      <c r="I26" s="152">
        <v>2</v>
      </c>
      <c r="J26" s="152">
        <v>51</v>
      </c>
      <c r="K26" s="152">
        <v>6</v>
      </c>
      <c r="L26" s="152">
        <f>SUM(B26:K26)</f>
        <v>1000</v>
      </c>
      <c r="M26" s="152">
        <v>76142</v>
      </c>
      <c r="N26" s="152">
        <v>2974</v>
      </c>
      <c r="O26" s="163" t="s">
        <v>441</v>
      </c>
      <c r="P26" s="163" t="s">
        <v>41</v>
      </c>
      <c r="Q26" s="152">
        <v>38</v>
      </c>
      <c r="R26" s="152">
        <v>365</v>
      </c>
      <c r="S26" s="152">
        <v>435</v>
      </c>
      <c r="T26" s="152">
        <v>0</v>
      </c>
      <c r="U26" s="152">
        <v>2</v>
      </c>
      <c r="V26" s="152">
        <v>3</v>
      </c>
      <c r="W26" s="152">
        <v>48</v>
      </c>
      <c r="X26" s="152">
        <v>14</v>
      </c>
      <c r="Y26" s="152">
        <v>10</v>
      </c>
      <c r="Z26" s="152">
        <v>85</v>
      </c>
      <c r="AA26" s="152">
        <f>SUM(Q26:Z26)</f>
        <v>1000</v>
      </c>
      <c r="AB26" s="152">
        <v>15242</v>
      </c>
      <c r="AC26" s="152">
        <v>1052</v>
      </c>
      <c r="AD26" s="163" t="s">
        <v>441</v>
      </c>
    </row>
    <row r="27" spans="1:30" s="71" customFormat="1" ht="21" customHeight="1">
      <c r="A27" s="163" t="s">
        <v>4</v>
      </c>
      <c r="B27" s="152">
        <v>0</v>
      </c>
      <c r="C27" s="152">
        <v>305</v>
      </c>
      <c r="D27" s="152">
        <v>305</v>
      </c>
      <c r="E27" s="152">
        <v>7</v>
      </c>
      <c r="F27" s="152">
        <v>303</v>
      </c>
      <c r="G27" s="152">
        <v>0</v>
      </c>
      <c r="H27" s="152">
        <v>27</v>
      </c>
      <c r="I27" s="152">
        <v>2</v>
      </c>
      <c r="J27" s="152">
        <v>33</v>
      </c>
      <c r="K27" s="152">
        <v>19</v>
      </c>
      <c r="L27" s="152">
        <f>SUM(B27:K27)-1</f>
        <v>1000</v>
      </c>
      <c r="M27" s="152">
        <v>34161</v>
      </c>
      <c r="N27" s="152">
        <v>1552</v>
      </c>
      <c r="O27" s="163" t="s">
        <v>442</v>
      </c>
      <c r="P27" s="163" t="s">
        <v>4</v>
      </c>
      <c r="Q27" s="152">
        <v>1</v>
      </c>
      <c r="R27" s="152">
        <v>67</v>
      </c>
      <c r="S27" s="152">
        <v>754</v>
      </c>
      <c r="T27" s="152">
        <v>1</v>
      </c>
      <c r="U27" s="152">
        <v>32</v>
      </c>
      <c r="V27" s="152">
        <v>0</v>
      </c>
      <c r="W27" s="152">
        <v>100</v>
      </c>
      <c r="X27" s="152">
        <v>4</v>
      </c>
      <c r="Y27" s="152">
        <v>2</v>
      </c>
      <c r="Z27" s="152">
        <v>38</v>
      </c>
      <c r="AA27" s="152">
        <f>SUM(Q27:Z27)+1</f>
        <v>1000</v>
      </c>
      <c r="AB27" s="152">
        <v>22670</v>
      </c>
      <c r="AC27" s="152">
        <v>1566</v>
      </c>
      <c r="AD27" s="163" t="s">
        <v>442</v>
      </c>
    </row>
    <row r="28" spans="1:30" s="71" customFormat="1" ht="21" customHeight="1">
      <c r="A28" s="163" t="s">
        <v>31</v>
      </c>
      <c r="B28" s="152">
        <v>0</v>
      </c>
      <c r="C28" s="152">
        <v>893</v>
      </c>
      <c r="D28" s="152">
        <v>89</v>
      </c>
      <c r="E28" s="152">
        <v>0</v>
      </c>
      <c r="F28" s="152">
        <v>6</v>
      </c>
      <c r="G28" s="152">
        <v>0</v>
      </c>
      <c r="H28" s="152">
        <v>7</v>
      </c>
      <c r="I28" s="152">
        <v>0</v>
      </c>
      <c r="J28" s="152">
        <v>4</v>
      </c>
      <c r="K28" s="152">
        <v>1</v>
      </c>
      <c r="L28" s="152">
        <f>SUM(B28:K28)</f>
        <v>1000</v>
      </c>
      <c r="M28" s="152">
        <v>94456</v>
      </c>
      <c r="N28" s="152">
        <v>2579</v>
      </c>
      <c r="O28" s="163" t="s">
        <v>443</v>
      </c>
      <c r="P28" s="163" t="s">
        <v>31</v>
      </c>
      <c r="Q28" s="152">
        <v>5</v>
      </c>
      <c r="R28" s="152">
        <v>187</v>
      </c>
      <c r="S28" s="152">
        <v>716</v>
      </c>
      <c r="T28" s="152">
        <v>0</v>
      </c>
      <c r="U28" s="152">
        <v>2</v>
      </c>
      <c r="V28" s="152">
        <v>0</v>
      </c>
      <c r="W28" s="152">
        <v>20</v>
      </c>
      <c r="X28" s="152">
        <v>0</v>
      </c>
      <c r="Y28" s="152">
        <v>0</v>
      </c>
      <c r="Z28" s="152">
        <v>70</v>
      </c>
      <c r="AA28" s="152">
        <f>SUM(Q28:Z28)</f>
        <v>1000</v>
      </c>
      <c r="AB28" s="152">
        <v>31248</v>
      </c>
      <c r="AC28" s="152">
        <v>1552</v>
      </c>
      <c r="AD28" s="163" t="s">
        <v>443</v>
      </c>
    </row>
    <row r="29" spans="1:30" s="71" customFormat="1" ht="21" customHeight="1">
      <c r="A29" s="163" t="s">
        <v>20</v>
      </c>
      <c r="B29" s="152">
        <v>1</v>
      </c>
      <c r="C29" s="152">
        <v>404</v>
      </c>
      <c r="D29" s="152">
        <v>560</v>
      </c>
      <c r="E29" s="152">
        <v>4</v>
      </c>
      <c r="F29" s="152">
        <v>0</v>
      </c>
      <c r="G29" s="152">
        <v>0</v>
      </c>
      <c r="H29" s="152">
        <v>6</v>
      </c>
      <c r="I29" s="152">
        <v>0</v>
      </c>
      <c r="J29" s="152">
        <v>0</v>
      </c>
      <c r="K29" s="152">
        <v>26</v>
      </c>
      <c r="L29" s="152">
        <f>SUM(B29:K29)-1</f>
        <v>1000</v>
      </c>
      <c r="M29" s="152">
        <v>1038</v>
      </c>
      <c r="N29" s="152">
        <v>608</v>
      </c>
      <c r="O29" s="163" t="s">
        <v>444</v>
      </c>
      <c r="P29" s="163" t="s">
        <v>20</v>
      </c>
      <c r="Q29" s="152">
        <v>0</v>
      </c>
      <c r="R29" s="152">
        <v>3</v>
      </c>
      <c r="S29" s="152">
        <v>826</v>
      </c>
      <c r="T29" s="152">
        <v>0</v>
      </c>
      <c r="U29" s="152">
        <v>0</v>
      </c>
      <c r="V29" s="152">
        <v>0</v>
      </c>
      <c r="W29" s="152">
        <v>22</v>
      </c>
      <c r="X29" s="152">
        <v>0</v>
      </c>
      <c r="Y29" s="152">
        <v>0</v>
      </c>
      <c r="Z29" s="152">
        <v>149</v>
      </c>
      <c r="AA29" s="152">
        <f>SUM(Q29:Z29)</f>
        <v>1000</v>
      </c>
      <c r="AB29" s="152">
        <v>315</v>
      </c>
      <c r="AC29" s="152">
        <v>160</v>
      </c>
      <c r="AD29" s="163" t="s">
        <v>444</v>
      </c>
    </row>
    <row r="30" spans="1:30" s="71" customFormat="1" ht="21" customHeight="1">
      <c r="A30" s="163" t="s">
        <v>15</v>
      </c>
      <c r="B30" s="152">
        <v>0</v>
      </c>
      <c r="C30" s="152">
        <v>583</v>
      </c>
      <c r="D30" s="152">
        <v>372</v>
      </c>
      <c r="E30" s="152">
        <v>0</v>
      </c>
      <c r="F30" s="152">
        <v>0</v>
      </c>
      <c r="G30" s="152">
        <v>0</v>
      </c>
      <c r="H30" s="152">
        <v>25</v>
      </c>
      <c r="I30" s="152">
        <v>2</v>
      </c>
      <c r="J30" s="152">
        <v>0</v>
      </c>
      <c r="K30" s="152">
        <v>18</v>
      </c>
      <c r="L30" s="152">
        <f>SUM(B30:K30)</f>
        <v>1000</v>
      </c>
      <c r="M30" s="152">
        <v>101853</v>
      </c>
      <c r="N30" s="152">
        <v>3319</v>
      </c>
      <c r="O30" s="163" t="s">
        <v>445</v>
      </c>
      <c r="P30" s="163" t="s">
        <v>15</v>
      </c>
      <c r="Q30" s="152">
        <v>0</v>
      </c>
      <c r="R30" s="152">
        <v>112</v>
      </c>
      <c r="S30" s="152">
        <v>709</v>
      </c>
      <c r="T30" s="152">
        <v>0</v>
      </c>
      <c r="U30" s="152">
        <v>0</v>
      </c>
      <c r="V30" s="152">
        <v>0</v>
      </c>
      <c r="W30" s="152">
        <v>85</v>
      </c>
      <c r="X30" s="152">
        <v>2</v>
      </c>
      <c r="Y30" s="152">
        <v>0</v>
      </c>
      <c r="Z30" s="152">
        <v>92</v>
      </c>
      <c r="AA30" s="152">
        <f>SUM(Q30:Z30)</f>
        <v>1000</v>
      </c>
      <c r="AB30" s="152">
        <v>87098</v>
      </c>
      <c r="AC30" s="152">
        <v>3327</v>
      </c>
      <c r="AD30" s="163" t="s">
        <v>445</v>
      </c>
    </row>
    <row r="31" spans="1:30" s="71" customFormat="1" ht="21" customHeight="1">
      <c r="A31" s="163" t="s">
        <v>44</v>
      </c>
      <c r="B31" s="152">
        <v>0</v>
      </c>
      <c r="C31" s="152">
        <v>925</v>
      </c>
      <c r="D31" s="152">
        <v>63</v>
      </c>
      <c r="E31" s="152">
        <v>2</v>
      </c>
      <c r="F31" s="152">
        <v>0</v>
      </c>
      <c r="G31" s="152">
        <v>0</v>
      </c>
      <c r="H31" s="152">
        <v>5</v>
      </c>
      <c r="I31" s="152">
        <v>0</v>
      </c>
      <c r="J31" s="152">
        <v>0</v>
      </c>
      <c r="K31" s="152">
        <v>5</v>
      </c>
      <c r="L31" s="152">
        <f>SUM(B31:K31)</f>
        <v>1000</v>
      </c>
      <c r="M31" s="152">
        <v>7204</v>
      </c>
      <c r="N31" s="152">
        <v>1312</v>
      </c>
      <c r="O31" s="163" t="s">
        <v>447</v>
      </c>
      <c r="P31" s="163" t="s">
        <v>44</v>
      </c>
      <c r="Q31" s="152">
        <v>0</v>
      </c>
      <c r="R31" s="152">
        <v>281</v>
      </c>
      <c r="S31" s="152">
        <v>668</v>
      </c>
      <c r="T31" s="152">
        <v>0</v>
      </c>
      <c r="U31" s="152">
        <v>0</v>
      </c>
      <c r="V31" s="152">
        <v>0</v>
      </c>
      <c r="W31" s="152">
        <v>38</v>
      </c>
      <c r="X31" s="152">
        <v>0</v>
      </c>
      <c r="Y31" s="152">
        <v>0</v>
      </c>
      <c r="Z31" s="152">
        <v>13</v>
      </c>
      <c r="AA31" s="152">
        <f>SUM(Q31:Z31)</f>
        <v>1000</v>
      </c>
      <c r="AB31" s="152">
        <v>1548</v>
      </c>
      <c r="AC31" s="152">
        <v>544</v>
      </c>
      <c r="AD31" s="163" t="s">
        <v>447</v>
      </c>
    </row>
    <row r="32" spans="1:30" s="71" customFormat="1" ht="21" customHeight="1">
      <c r="A32" s="163" t="s">
        <v>5</v>
      </c>
      <c r="B32" s="152">
        <v>2</v>
      </c>
      <c r="C32" s="152">
        <v>561</v>
      </c>
      <c r="D32" s="152">
        <v>67</v>
      </c>
      <c r="E32" s="152">
        <v>0</v>
      </c>
      <c r="F32" s="152">
        <v>334</v>
      </c>
      <c r="G32" s="152">
        <v>0</v>
      </c>
      <c r="H32" s="152">
        <v>1</v>
      </c>
      <c r="I32" s="152">
        <v>0</v>
      </c>
      <c r="J32" s="152">
        <v>28</v>
      </c>
      <c r="K32" s="152">
        <v>6</v>
      </c>
      <c r="L32" s="152">
        <f>SUM(B32:K32)+1</f>
        <v>1000</v>
      </c>
      <c r="M32" s="152">
        <v>263726</v>
      </c>
      <c r="N32" s="152">
        <v>5915</v>
      </c>
      <c r="O32" s="163" t="s">
        <v>448</v>
      </c>
      <c r="P32" s="163" t="s">
        <v>5</v>
      </c>
      <c r="Q32" s="152">
        <v>6</v>
      </c>
      <c r="R32" s="152">
        <v>210</v>
      </c>
      <c r="S32" s="152">
        <v>668</v>
      </c>
      <c r="T32" s="152">
        <v>0</v>
      </c>
      <c r="U32" s="152">
        <v>75</v>
      </c>
      <c r="V32" s="152">
        <v>1</v>
      </c>
      <c r="W32" s="152">
        <v>10</v>
      </c>
      <c r="X32" s="152">
        <v>4</v>
      </c>
      <c r="Y32" s="152">
        <v>3</v>
      </c>
      <c r="Z32" s="152">
        <v>23</v>
      </c>
      <c r="AA32" s="152">
        <f>SUM(Q32:Z32)</f>
        <v>1000</v>
      </c>
      <c r="AB32" s="152">
        <v>80002</v>
      </c>
      <c r="AC32" s="152">
        <v>3099</v>
      </c>
      <c r="AD32" s="163" t="s">
        <v>448</v>
      </c>
    </row>
    <row r="33" spans="1:30" s="71" customFormat="1" ht="21" customHeight="1">
      <c r="A33" s="163" t="s">
        <v>6</v>
      </c>
      <c r="B33" s="152">
        <v>0</v>
      </c>
      <c r="C33" s="152">
        <v>698</v>
      </c>
      <c r="D33" s="152">
        <v>288</v>
      </c>
      <c r="E33" s="152">
        <v>0</v>
      </c>
      <c r="F33" s="152">
        <v>1</v>
      </c>
      <c r="G33" s="152">
        <v>0</v>
      </c>
      <c r="H33" s="152">
        <v>9</v>
      </c>
      <c r="I33" s="152">
        <v>0</v>
      </c>
      <c r="J33" s="152">
        <v>0</v>
      </c>
      <c r="K33" s="152">
        <v>3</v>
      </c>
      <c r="L33" s="152">
        <f>SUM(B33:K33)+1</f>
        <v>1000</v>
      </c>
      <c r="M33" s="152">
        <v>15685</v>
      </c>
      <c r="N33" s="152">
        <v>1048</v>
      </c>
      <c r="O33" s="163" t="s">
        <v>449</v>
      </c>
      <c r="P33" s="163" t="s">
        <v>6</v>
      </c>
      <c r="Q33" s="152">
        <v>0</v>
      </c>
      <c r="R33" s="152">
        <v>161</v>
      </c>
      <c r="S33" s="152">
        <v>788</v>
      </c>
      <c r="T33" s="152">
        <v>0</v>
      </c>
      <c r="U33" s="152">
        <v>5</v>
      </c>
      <c r="V33" s="152">
        <v>0</v>
      </c>
      <c r="W33" s="152">
        <v>16</v>
      </c>
      <c r="X33" s="152">
        <v>0</v>
      </c>
      <c r="Y33" s="152">
        <v>0</v>
      </c>
      <c r="Z33" s="152">
        <v>31</v>
      </c>
      <c r="AA33" s="152">
        <f>SUM(Q33:Z33)-1</f>
        <v>1000</v>
      </c>
      <c r="AB33" s="152">
        <v>5648</v>
      </c>
      <c r="AC33" s="152">
        <v>734</v>
      </c>
      <c r="AD33" s="163" t="s">
        <v>449</v>
      </c>
    </row>
    <row r="34" spans="1:30" s="71" customFormat="1" ht="21" customHeight="1">
      <c r="A34" s="163" t="s">
        <v>19</v>
      </c>
      <c r="B34" s="152">
        <v>65</v>
      </c>
      <c r="C34" s="152">
        <v>629</v>
      </c>
      <c r="D34" s="152">
        <v>66</v>
      </c>
      <c r="E34" s="152">
        <v>0</v>
      </c>
      <c r="F34" s="152">
        <v>53</v>
      </c>
      <c r="G34" s="152">
        <v>0</v>
      </c>
      <c r="H34" s="152">
        <v>5</v>
      </c>
      <c r="I34" s="152">
        <v>0</v>
      </c>
      <c r="J34" s="152">
        <v>175</v>
      </c>
      <c r="K34" s="152">
        <v>6</v>
      </c>
      <c r="L34" s="152">
        <f>SUM(B34:K34)+1</f>
        <v>1000</v>
      </c>
      <c r="M34" s="152">
        <v>149793</v>
      </c>
      <c r="N34" s="152">
        <v>3566</v>
      </c>
      <c r="O34" s="163" t="s">
        <v>450</v>
      </c>
      <c r="P34" s="163" t="s">
        <v>19</v>
      </c>
      <c r="Q34" s="152">
        <v>135</v>
      </c>
      <c r="R34" s="152">
        <v>107</v>
      </c>
      <c r="S34" s="152">
        <v>565</v>
      </c>
      <c r="T34" s="152">
        <v>0</v>
      </c>
      <c r="U34" s="152">
        <v>6</v>
      </c>
      <c r="V34" s="152">
        <v>0</v>
      </c>
      <c r="W34" s="152">
        <v>87</v>
      </c>
      <c r="X34" s="152">
        <v>2</v>
      </c>
      <c r="Y34" s="152">
        <v>13</v>
      </c>
      <c r="Z34" s="152">
        <v>84</v>
      </c>
      <c r="AA34" s="152">
        <f>SUM(Q34:Z34)+1</f>
        <v>1000</v>
      </c>
      <c r="AB34" s="152">
        <v>60705</v>
      </c>
      <c r="AC34" s="152">
        <v>2746</v>
      </c>
      <c r="AD34" s="163" t="s">
        <v>450</v>
      </c>
    </row>
    <row r="35" spans="1:30" s="71" customFormat="1" ht="27.75" customHeight="1">
      <c r="A35" s="163" t="s">
        <v>589</v>
      </c>
      <c r="B35" s="152">
        <v>0</v>
      </c>
      <c r="C35" s="152">
        <v>411</v>
      </c>
      <c r="D35" s="152">
        <v>382</v>
      </c>
      <c r="E35" s="152">
        <v>0</v>
      </c>
      <c r="F35" s="152">
        <v>0</v>
      </c>
      <c r="G35" s="152">
        <v>0</v>
      </c>
      <c r="H35" s="152">
        <v>189</v>
      </c>
      <c r="I35" s="152">
        <v>1</v>
      </c>
      <c r="J35" s="152">
        <v>0</v>
      </c>
      <c r="K35" s="152">
        <v>17</v>
      </c>
      <c r="L35" s="152">
        <f>SUM(B35:K35)</f>
        <v>1000</v>
      </c>
      <c r="M35" s="152">
        <v>533</v>
      </c>
      <c r="N35" s="152">
        <v>278</v>
      </c>
      <c r="O35" s="166" t="s">
        <v>502</v>
      </c>
      <c r="P35" s="163" t="s">
        <v>589</v>
      </c>
      <c r="Q35" s="152">
        <v>0</v>
      </c>
      <c r="R35" s="152">
        <v>22</v>
      </c>
      <c r="S35" s="152">
        <v>713</v>
      </c>
      <c r="T35" s="152">
        <v>0</v>
      </c>
      <c r="U35" s="152">
        <v>0</v>
      </c>
      <c r="V35" s="152">
        <v>0</v>
      </c>
      <c r="W35" s="152">
        <v>215</v>
      </c>
      <c r="X35" s="152">
        <v>0</v>
      </c>
      <c r="Y35" s="152">
        <v>5</v>
      </c>
      <c r="Z35" s="152">
        <v>46</v>
      </c>
      <c r="AA35" s="152">
        <f>SUM(Q35:Z35)-1</f>
        <v>1000</v>
      </c>
      <c r="AB35" s="152">
        <v>355</v>
      </c>
      <c r="AC35" s="152">
        <v>288</v>
      </c>
      <c r="AD35" s="166" t="s">
        <v>502</v>
      </c>
    </row>
    <row r="36" spans="1:30" s="71" customFormat="1" ht="21" customHeight="1">
      <c r="A36" s="163" t="s">
        <v>0</v>
      </c>
      <c r="B36" s="152">
        <v>0</v>
      </c>
      <c r="C36" s="152">
        <v>3</v>
      </c>
      <c r="D36" s="152">
        <v>752</v>
      </c>
      <c r="E36" s="152">
        <v>0</v>
      </c>
      <c r="F36" s="152">
        <v>15</v>
      </c>
      <c r="G36" s="152">
        <v>0</v>
      </c>
      <c r="H36" s="152">
        <v>229</v>
      </c>
      <c r="I36" s="152">
        <v>0</v>
      </c>
      <c r="J36" s="152">
        <v>0</v>
      </c>
      <c r="K36" s="152">
        <v>0</v>
      </c>
      <c r="L36" s="152">
        <f>SUM(B36:K36)+1</f>
        <v>1000</v>
      </c>
      <c r="M36" s="152">
        <v>193</v>
      </c>
      <c r="N36" s="152">
        <v>64</v>
      </c>
      <c r="O36" s="163" t="s">
        <v>451</v>
      </c>
      <c r="P36" s="163" t="s">
        <v>0</v>
      </c>
      <c r="Q36" s="152">
        <v>0</v>
      </c>
      <c r="R36" s="152">
        <v>48</v>
      </c>
      <c r="S36" s="152">
        <v>756</v>
      </c>
      <c r="T36" s="152">
        <v>0</v>
      </c>
      <c r="U36" s="152">
        <v>0</v>
      </c>
      <c r="V36" s="152">
        <v>0</v>
      </c>
      <c r="W36" s="152">
        <v>136</v>
      </c>
      <c r="X36" s="152">
        <v>0</v>
      </c>
      <c r="Y36" s="152">
        <v>0</v>
      </c>
      <c r="Z36" s="152">
        <v>61</v>
      </c>
      <c r="AA36" s="152">
        <f>SUM(Q36:Z36)-1</f>
        <v>1000</v>
      </c>
      <c r="AB36" s="152">
        <v>2152</v>
      </c>
      <c r="AC36" s="152">
        <v>248</v>
      </c>
      <c r="AD36" s="163" t="s">
        <v>451</v>
      </c>
    </row>
    <row r="37" spans="1:30" s="71" customFormat="1" ht="21" customHeight="1">
      <c r="A37" s="163" t="s">
        <v>583</v>
      </c>
      <c r="B37" s="152">
        <v>0</v>
      </c>
      <c r="C37" s="152">
        <v>683</v>
      </c>
      <c r="D37" s="152">
        <v>37</v>
      </c>
      <c r="E37" s="152">
        <v>0</v>
      </c>
      <c r="F37" s="152">
        <v>0</v>
      </c>
      <c r="G37" s="152">
        <v>0</v>
      </c>
      <c r="H37" s="152">
        <v>114</v>
      </c>
      <c r="I37" s="152">
        <v>0</v>
      </c>
      <c r="J37" s="152">
        <v>0</v>
      </c>
      <c r="K37" s="152">
        <v>166</v>
      </c>
      <c r="L37" s="152">
        <f>SUM(B37:K37)</f>
        <v>1000</v>
      </c>
      <c r="M37" s="152">
        <v>404</v>
      </c>
      <c r="N37" s="152">
        <v>96</v>
      </c>
      <c r="O37" s="163" t="s">
        <v>459</v>
      </c>
      <c r="P37" s="163" t="s">
        <v>583</v>
      </c>
      <c r="Q37" s="152">
        <v>0</v>
      </c>
      <c r="R37" s="152">
        <v>54</v>
      </c>
      <c r="S37" s="152">
        <v>731</v>
      </c>
      <c r="T37" s="152">
        <v>0</v>
      </c>
      <c r="U37" s="152">
        <v>0</v>
      </c>
      <c r="V37" s="152">
        <v>0</v>
      </c>
      <c r="W37" s="152">
        <v>211</v>
      </c>
      <c r="X37" s="152">
        <v>0</v>
      </c>
      <c r="Y37" s="152">
        <v>0</v>
      </c>
      <c r="Z37" s="152">
        <v>3</v>
      </c>
      <c r="AA37" s="152">
        <f>SUM(Q37:Z37)+1</f>
        <v>1000</v>
      </c>
      <c r="AB37" s="152">
        <v>359</v>
      </c>
      <c r="AC37" s="152">
        <v>94</v>
      </c>
      <c r="AD37" s="163" t="s">
        <v>459</v>
      </c>
    </row>
    <row r="38" spans="1:30" s="71" customFormat="1" ht="21" customHeight="1">
      <c r="A38" s="163" t="s">
        <v>179</v>
      </c>
      <c r="B38" s="152">
        <v>0</v>
      </c>
      <c r="C38" s="152">
        <v>130</v>
      </c>
      <c r="D38" s="152">
        <v>238</v>
      </c>
      <c r="E38" s="152">
        <v>0</v>
      </c>
      <c r="F38" s="152">
        <v>0</v>
      </c>
      <c r="G38" s="152">
        <v>0</v>
      </c>
      <c r="H38" s="152">
        <v>542</v>
      </c>
      <c r="I38" s="152">
        <v>0</v>
      </c>
      <c r="J38" s="152">
        <v>0</v>
      </c>
      <c r="K38" s="152">
        <v>90</v>
      </c>
      <c r="L38" s="152">
        <f>SUM(B38:K38)</f>
        <v>1000</v>
      </c>
      <c r="M38" s="152">
        <v>415</v>
      </c>
      <c r="N38" s="152">
        <v>64</v>
      </c>
      <c r="O38" s="163" t="s">
        <v>460</v>
      </c>
      <c r="P38" s="163" t="s">
        <v>179</v>
      </c>
      <c r="Q38" s="152">
        <v>0</v>
      </c>
      <c r="R38" s="152">
        <v>67</v>
      </c>
      <c r="S38" s="152">
        <v>757</v>
      </c>
      <c r="T38" s="152">
        <v>0</v>
      </c>
      <c r="U38" s="152">
        <v>0</v>
      </c>
      <c r="V38" s="152">
        <v>0</v>
      </c>
      <c r="W38" s="152">
        <v>65</v>
      </c>
      <c r="X38" s="152">
        <v>0</v>
      </c>
      <c r="Y38" s="152">
        <v>0</v>
      </c>
      <c r="Z38" s="152">
        <v>110</v>
      </c>
      <c r="AA38" s="152">
        <f>SUM(Q38:Z38)+1</f>
        <v>1000</v>
      </c>
      <c r="AB38" s="152">
        <v>154</v>
      </c>
      <c r="AC38" s="152">
        <v>64</v>
      </c>
      <c r="AD38" s="163" t="s">
        <v>460</v>
      </c>
    </row>
    <row r="39" spans="1:30" s="71" customFormat="1" ht="21" customHeight="1">
      <c r="A39" s="163" t="s">
        <v>160</v>
      </c>
      <c r="B39" s="152">
        <v>0</v>
      </c>
      <c r="C39" s="152">
        <v>793</v>
      </c>
      <c r="D39" s="152">
        <v>37</v>
      </c>
      <c r="E39" s="152">
        <v>0</v>
      </c>
      <c r="F39" s="152">
        <v>0</v>
      </c>
      <c r="G39" s="152">
        <v>0</v>
      </c>
      <c r="H39" s="152">
        <v>26</v>
      </c>
      <c r="I39" s="152">
        <v>80</v>
      </c>
      <c r="J39" s="152">
        <v>0</v>
      </c>
      <c r="K39" s="152">
        <v>65</v>
      </c>
      <c r="L39" s="152">
        <f>SUM(B39:K39)-1</f>
        <v>1000</v>
      </c>
      <c r="M39" s="152">
        <v>56</v>
      </c>
      <c r="N39" s="152">
        <v>63</v>
      </c>
      <c r="O39" s="163" t="s">
        <v>452</v>
      </c>
      <c r="P39" s="163" t="s">
        <v>160</v>
      </c>
      <c r="Q39" s="152">
        <v>0</v>
      </c>
      <c r="R39" s="152">
        <v>263</v>
      </c>
      <c r="S39" s="152">
        <v>453</v>
      </c>
      <c r="T39" s="152">
        <v>0</v>
      </c>
      <c r="U39" s="152">
        <v>0</v>
      </c>
      <c r="V39" s="152">
        <v>0</v>
      </c>
      <c r="W39" s="152">
        <v>163</v>
      </c>
      <c r="X39" s="152">
        <v>55</v>
      </c>
      <c r="Y39" s="152">
        <v>0</v>
      </c>
      <c r="Z39" s="152">
        <v>67</v>
      </c>
      <c r="AA39" s="152">
        <f>SUM(Q39:Z39)-1</f>
        <v>1000</v>
      </c>
      <c r="AB39" s="152">
        <v>51</v>
      </c>
      <c r="AC39" s="152">
        <v>128</v>
      </c>
      <c r="AD39" s="163" t="s">
        <v>452</v>
      </c>
    </row>
    <row r="40" spans="1:30" s="71" customFormat="1" ht="21" customHeight="1">
      <c r="A40" s="163" t="s">
        <v>16</v>
      </c>
      <c r="B40" s="152">
        <v>0</v>
      </c>
      <c r="C40" s="152">
        <v>306</v>
      </c>
      <c r="D40" s="152">
        <v>592</v>
      </c>
      <c r="E40" s="152">
        <v>0</v>
      </c>
      <c r="F40" s="152">
        <v>3</v>
      </c>
      <c r="G40" s="152">
        <v>0</v>
      </c>
      <c r="H40" s="152">
        <v>40</v>
      </c>
      <c r="I40" s="152">
        <v>0</v>
      </c>
      <c r="J40" s="152">
        <v>0</v>
      </c>
      <c r="K40" s="152">
        <v>59</v>
      </c>
      <c r="L40" s="152">
        <f>SUM(B40:K40)</f>
        <v>1000</v>
      </c>
      <c r="M40" s="152">
        <v>1175</v>
      </c>
      <c r="N40" s="152">
        <v>128</v>
      </c>
      <c r="O40" s="163" t="s">
        <v>453</v>
      </c>
      <c r="P40" s="163" t="s">
        <v>16</v>
      </c>
      <c r="Q40" s="152">
        <v>0</v>
      </c>
      <c r="R40" s="152">
        <v>81</v>
      </c>
      <c r="S40" s="152">
        <v>762</v>
      </c>
      <c r="T40" s="152">
        <v>0</v>
      </c>
      <c r="U40" s="152">
        <v>0</v>
      </c>
      <c r="V40" s="152">
        <v>0</v>
      </c>
      <c r="W40" s="152">
        <v>30</v>
      </c>
      <c r="X40" s="152">
        <v>0</v>
      </c>
      <c r="Y40" s="152">
        <v>0</v>
      </c>
      <c r="Z40" s="152">
        <v>126</v>
      </c>
      <c r="AA40" s="152">
        <f>SUM(Q40:Z40)+1</f>
        <v>1000</v>
      </c>
      <c r="AB40" s="152">
        <v>2182</v>
      </c>
      <c r="AC40" s="152">
        <v>448</v>
      </c>
      <c r="AD40" s="163" t="s">
        <v>453</v>
      </c>
    </row>
    <row r="41" spans="1:30" s="82" customFormat="1" ht="21" customHeight="1">
      <c r="A41" s="78" t="s">
        <v>177</v>
      </c>
      <c r="B41" s="79">
        <v>11</v>
      </c>
      <c r="C41" s="79">
        <v>673</v>
      </c>
      <c r="D41" s="79">
        <v>150</v>
      </c>
      <c r="E41" s="79">
        <v>2</v>
      </c>
      <c r="F41" s="79">
        <v>96</v>
      </c>
      <c r="G41" s="79">
        <v>0</v>
      </c>
      <c r="H41" s="79">
        <v>9</v>
      </c>
      <c r="I41" s="79">
        <v>1</v>
      </c>
      <c r="J41" s="79">
        <v>46</v>
      </c>
      <c r="K41" s="79">
        <v>13</v>
      </c>
      <c r="L41" s="79">
        <f>SUM(B41:K41)-1</f>
        <v>1000</v>
      </c>
      <c r="M41" s="79">
        <v>1721307</v>
      </c>
      <c r="N41" s="79">
        <v>59683</v>
      </c>
      <c r="O41" s="78" t="s">
        <v>505</v>
      </c>
      <c r="P41" s="78" t="s">
        <v>177</v>
      </c>
      <c r="Q41" s="80">
        <v>21</v>
      </c>
      <c r="R41" s="79">
        <v>140</v>
      </c>
      <c r="S41" s="81">
        <v>684</v>
      </c>
      <c r="T41" s="81">
        <v>0</v>
      </c>
      <c r="U41" s="81">
        <v>13</v>
      </c>
      <c r="V41" s="81">
        <v>1</v>
      </c>
      <c r="W41" s="81">
        <v>57</v>
      </c>
      <c r="X41" s="81">
        <v>3</v>
      </c>
      <c r="Y41" s="81">
        <v>11</v>
      </c>
      <c r="Z41" s="81">
        <v>69</v>
      </c>
      <c r="AA41" s="79">
        <f>SUM(Q41:Z41)+1</f>
        <v>1000</v>
      </c>
      <c r="AB41" s="81">
        <v>782319</v>
      </c>
      <c r="AC41" s="81">
        <v>41968</v>
      </c>
      <c r="AD41" s="78" t="s">
        <v>505</v>
      </c>
    </row>
    <row r="42" spans="1:30" s="71" customFormat="1" ht="28.5" customHeight="1">
      <c r="A42" s="463" t="s">
        <v>401</v>
      </c>
      <c r="B42" s="463"/>
      <c r="C42" s="463"/>
      <c r="D42" s="463"/>
      <c r="E42" s="463"/>
      <c r="F42" s="463"/>
      <c r="G42" s="463"/>
      <c r="H42" s="463"/>
      <c r="I42" s="463"/>
      <c r="J42" s="463"/>
      <c r="K42" s="463"/>
      <c r="L42" s="463"/>
      <c r="M42" s="463"/>
      <c r="N42" s="463"/>
      <c r="O42" s="463"/>
      <c r="P42" s="458" t="s">
        <v>402</v>
      </c>
      <c r="Q42" s="458"/>
      <c r="R42" s="458"/>
      <c r="S42" s="458"/>
      <c r="T42" s="458"/>
      <c r="U42" s="458"/>
      <c r="V42" s="458"/>
      <c r="W42" s="458"/>
      <c r="X42" s="458"/>
      <c r="Y42" s="458"/>
      <c r="Z42" s="458"/>
      <c r="AA42" s="458"/>
      <c r="AB42" s="458"/>
      <c r="AC42" s="458"/>
      <c r="AD42" s="83"/>
    </row>
    <row r="43" spans="1:30" s="71" customFormat="1" ht="29.25" customHeight="1">
      <c r="A43" s="462" t="s">
        <v>400</v>
      </c>
      <c r="B43" s="462"/>
      <c r="C43" s="462"/>
      <c r="D43" s="462"/>
      <c r="E43" s="462"/>
      <c r="F43" s="462"/>
      <c r="G43" s="462"/>
      <c r="H43" s="462"/>
      <c r="I43" s="462"/>
      <c r="J43" s="462"/>
      <c r="K43" s="462"/>
      <c r="L43" s="462"/>
      <c r="M43" s="462"/>
      <c r="N43" s="462"/>
      <c r="O43" s="462"/>
      <c r="P43" s="462" t="s">
        <v>400</v>
      </c>
      <c r="Q43" s="462"/>
      <c r="R43" s="462"/>
      <c r="S43" s="462"/>
      <c r="T43" s="462"/>
      <c r="U43" s="462"/>
      <c r="V43" s="462"/>
      <c r="W43" s="462"/>
      <c r="X43" s="462"/>
      <c r="Y43" s="462"/>
      <c r="Z43" s="462"/>
      <c r="AA43" s="462"/>
      <c r="AB43" s="462"/>
      <c r="AC43" s="462"/>
      <c r="AD43" s="462"/>
    </row>
    <row r="44" spans="1:30" s="71" customFormat="1" ht="21" customHeight="1">
      <c r="A44" s="84" t="s">
        <v>214</v>
      </c>
      <c r="C44" s="85"/>
      <c r="D44" s="85"/>
      <c r="F44" s="84"/>
      <c r="G44" s="85"/>
      <c r="H44" s="85"/>
      <c r="I44" s="85"/>
      <c r="J44" s="85"/>
      <c r="P44" s="84" t="s">
        <v>214</v>
      </c>
      <c r="R44" s="85"/>
      <c r="U44" s="84"/>
      <c r="V44" s="85"/>
      <c r="W44" s="85"/>
      <c r="X44" s="85"/>
      <c r="Y44" s="85"/>
      <c r="Z44" s="457" t="s">
        <v>536</v>
      </c>
      <c r="AA44" s="457"/>
      <c r="AB44" s="457"/>
      <c r="AC44" s="457"/>
      <c r="AD44" s="457"/>
    </row>
  </sheetData>
  <sortState ref="A6:AE40">
    <sortCondition ref="A6:A40"/>
  </sortState>
  <mergeCells count="23">
    <mergeCell ref="Z44:AD44"/>
    <mergeCell ref="P42:AC42"/>
    <mergeCell ref="A2:O2"/>
    <mergeCell ref="A1:O1"/>
    <mergeCell ref="P1:AD1"/>
    <mergeCell ref="P2:AD2"/>
    <mergeCell ref="B3:L3"/>
    <mergeCell ref="Q3:AA3"/>
    <mergeCell ref="M3:O3"/>
    <mergeCell ref="AB3:AD3"/>
    <mergeCell ref="A43:O43"/>
    <mergeCell ref="P43:AD43"/>
    <mergeCell ref="A42:O42"/>
    <mergeCell ref="AD4:AD5"/>
    <mergeCell ref="O4:O5"/>
    <mergeCell ref="N4:N5"/>
    <mergeCell ref="A4:A5"/>
    <mergeCell ref="P4:P5"/>
    <mergeCell ref="Q4:AA4"/>
    <mergeCell ref="AB4:AB5"/>
    <mergeCell ref="AC4:AC5"/>
    <mergeCell ref="B4:L4"/>
    <mergeCell ref="M4:M5"/>
  </mergeCells>
  <pageMargins left="0.49" right="0.33" top="0.59055118110236204" bottom="0.47244094488188998" header="0.15748031496063" footer="0.196850393700787"/>
  <pageSetup scale="58" firstPageNumber="234" fitToHeight="0" orientation="portrait" useFirstPageNumber="1" r:id="rId1"/>
  <headerFooter scaleWithDoc="0" alignWithMargins="0">
    <evenFooter>&amp;C235</evenFooter>
  </headerFooter>
  <colBreaks count="1" manualBreakCount="1">
    <brk id="15" max="42" man="1"/>
  </col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45"/>
  <sheetViews>
    <sheetView view="pageBreakPreview" topLeftCell="L40" zoomScaleSheetLayoutView="100" workbookViewId="0">
      <selection activeCell="W16" sqref="W16"/>
    </sheetView>
  </sheetViews>
  <sheetFormatPr defaultRowHeight="20.25" customHeight="1"/>
  <cols>
    <col min="1" max="1" width="8" style="65" customWidth="1"/>
    <col min="2" max="2" width="27.42578125" style="65" bestFit="1" customWidth="1"/>
    <col min="3" max="3" width="12.85546875" style="65" customWidth="1"/>
    <col min="4" max="4" width="13.28515625" style="65" customWidth="1"/>
    <col min="5" max="8" width="9.28515625" style="65" bestFit="1" customWidth="1"/>
    <col min="9" max="11" width="0" style="65" hidden="1" customWidth="1"/>
    <col min="12" max="15" width="9.28515625" style="65" bestFit="1" customWidth="1"/>
    <col min="16" max="16" width="23.28515625" style="65" customWidth="1"/>
    <col min="17" max="17" width="9.28515625" style="65" customWidth="1"/>
    <col min="18" max="18" width="27.42578125" style="65" bestFit="1" customWidth="1"/>
    <col min="19" max="19" width="13.28515625" style="65" customWidth="1"/>
    <col min="20" max="20" width="12.7109375" style="65" customWidth="1"/>
    <col min="21" max="24" width="9.140625" style="65"/>
    <col min="25" max="27" width="0" style="65" hidden="1" customWidth="1"/>
    <col min="28" max="31" width="9.140625" style="65"/>
    <col min="32" max="32" width="20" style="65" customWidth="1"/>
    <col min="33" max="16384" width="9.140625" style="65"/>
  </cols>
  <sheetData>
    <row r="1" spans="1:32" s="53" customFormat="1" ht="22.5" customHeight="1">
      <c r="A1" s="413" t="s">
        <v>375</v>
      </c>
      <c r="B1" s="413"/>
      <c r="C1" s="413"/>
      <c r="D1" s="413"/>
      <c r="E1" s="413"/>
      <c r="F1" s="413"/>
      <c r="G1" s="413"/>
      <c r="H1" s="413"/>
      <c r="I1" s="413"/>
      <c r="J1" s="413"/>
      <c r="K1" s="413"/>
      <c r="L1" s="413"/>
      <c r="M1" s="413"/>
      <c r="N1" s="413"/>
      <c r="O1" s="413"/>
      <c r="P1" s="413"/>
      <c r="Q1" s="52"/>
      <c r="R1" s="346" t="s">
        <v>376</v>
      </c>
      <c r="S1" s="346"/>
      <c r="T1" s="346"/>
      <c r="U1" s="346"/>
      <c r="V1" s="346"/>
      <c r="W1" s="346"/>
      <c r="X1" s="346"/>
      <c r="Y1" s="346"/>
      <c r="Z1" s="346"/>
      <c r="AA1" s="346"/>
      <c r="AB1" s="346"/>
      <c r="AC1" s="346"/>
      <c r="AD1" s="346"/>
      <c r="AE1" s="346"/>
      <c r="AF1" s="346"/>
    </row>
    <row r="2" spans="1:32" s="53" customFormat="1" ht="20.25" customHeight="1">
      <c r="A2" s="413" t="s">
        <v>373</v>
      </c>
      <c r="B2" s="413"/>
      <c r="C2" s="413"/>
      <c r="D2" s="413"/>
      <c r="E2" s="413"/>
      <c r="F2" s="413"/>
      <c r="G2" s="413"/>
      <c r="H2" s="413"/>
      <c r="I2" s="413"/>
      <c r="J2" s="413"/>
      <c r="K2" s="413"/>
      <c r="L2" s="413"/>
      <c r="M2" s="413"/>
      <c r="N2" s="413"/>
      <c r="O2" s="413"/>
      <c r="P2" s="413"/>
      <c r="Q2" s="52"/>
      <c r="R2" s="346" t="s">
        <v>374</v>
      </c>
      <c r="S2" s="346"/>
      <c r="T2" s="346"/>
      <c r="U2" s="346"/>
      <c r="V2" s="346"/>
      <c r="W2" s="346"/>
      <c r="X2" s="346"/>
      <c r="Y2" s="346"/>
      <c r="Z2" s="346"/>
      <c r="AA2" s="346"/>
      <c r="AB2" s="346"/>
      <c r="AC2" s="346"/>
      <c r="AD2" s="346"/>
      <c r="AE2" s="346"/>
      <c r="AF2" s="346"/>
    </row>
    <row r="3" spans="1:32" s="56" customFormat="1" ht="15">
      <c r="A3" s="54"/>
      <c r="B3" s="55"/>
      <c r="C3" s="465" t="s">
        <v>377</v>
      </c>
      <c r="D3" s="465"/>
      <c r="E3" s="465"/>
      <c r="F3" s="465"/>
      <c r="G3" s="465"/>
      <c r="H3" s="465"/>
      <c r="I3" s="465"/>
      <c r="J3" s="465"/>
      <c r="K3" s="465"/>
      <c r="L3" s="465"/>
      <c r="M3" s="465"/>
      <c r="N3" s="465"/>
      <c r="O3" s="465"/>
      <c r="P3" s="54"/>
      <c r="Q3" s="54"/>
      <c r="R3" s="55"/>
      <c r="S3" s="55"/>
      <c r="T3" s="465" t="s">
        <v>378</v>
      </c>
      <c r="U3" s="465"/>
      <c r="V3" s="465"/>
      <c r="W3" s="465"/>
      <c r="X3" s="465"/>
      <c r="Y3" s="465"/>
      <c r="Z3" s="465"/>
      <c r="AA3" s="465"/>
      <c r="AB3" s="465"/>
      <c r="AC3" s="465"/>
      <c r="AD3" s="465"/>
      <c r="AE3" s="465"/>
    </row>
    <row r="4" spans="1:32" s="56" customFormat="1" ht="30.75" customHeight="1">
      <c r="A4" s="466" t="s">
        <v>281</v>
      </c>
      <c r="B4" s="466" t="s">
        <v>121</v>
      </c>
      <c r="C4" s="471" t="s">
        <v>542</v>
      </c>
      <c r="D4" s="472"/>
      <c r="E4" s="477" t="s">
        <v>543</v>
      </c>
      <c r="F4" s="477"/>
      <c r="G4" s="477"/>
      <c r="H4" s="477"/>
      <c r="I4" s="477"/>
      <c r="J4" s="477"/>
      <c r="K4" s="477"/>
      <c r="L4" s="477"/>
      <c r="M4" s="477"/>
      <c r="N4" s="477"/>
      <c r="O4" s="477"/>
      <c r="P4" s="482" t="s">
        <v>384</v>
      </c>
      <c r="Q4" s="466" t="s">
        <v>544</v>
      </c>
      <c r="R4" s="466" t="s">
        <v>121</v>
      </c>
      <c r="S4" s="467" t="s">
        <v>545</v>
      </c>
      <c r="T4" s="468"/>
      <c r="U4" s="477" t="s">
        <v>546</v>
      </c>
      <c r="V4" s="477"/>
      <c r="W4" s="477"/>
      <c r="X4" s="477"/>
      <c r="Y4" s="477"/>
      <c r="Z4" s="477"/>
      <c r="AA4" s="477"/>
      <c r="AB4" s="477"/>
      <c r="AC4" s="477"/>
      <c r="AD4" s="477"/>
      <c r="AE4" s="477"/>
      <c r="AF4" s="482" t="s">
        <v>385</v>
      </c>
    </row>
    <row r="5" spans="1:32" s="58" customFormat="1" ht="20.25" customHeight="1">
      <c r="A5" s="466"/>
      <c r="B5" s="466"/>
      <c r="C5" s="473"/>
      <c r="D5" s="474"/>
      <c r="E5" s="467" t="s">
        <v>549</v>
      </c>
      <c r="F5" s="468"/>
      <c r="G5" s="467" t="s">
        <v>550</v>
      </c>
      <c r="H5" s="468"/>
      <c r="I5" s="467" t="s">
        <v>180</v>
      </c>
      <c r="J5" s="468" t="s">
        <v>181</v>
      </c>
      <c r="K5" s="57" t="s">
        <v>182</v>
      </c>
      <c r="L5" s="478" t="s">
        <v>351</v>
      </c>
      <c r="M5" s="468"/>
      <c r="N5" s="467" t="s">
        <v>548</v>
      </c>
      <c r="O5" s="468"/>
      <c r="P5" s="483"/>
      <c r="Q5" s="466"/>
      <c r="R5" s="466"/>
      <c r="S5" s="485"/>
      <c r="T5" s="486"/>
      <c r="U5" s="467" t="s">
        <v>551</v>
      </c>
      <c r="V5" s="468"/>
      <c r="W5" s="467" t="s">
        <v>552</v>
      </c>
      <c r="X5" s="468"/>
      <c r="Y5" s="467" t="s">
        <v>180</v>
      </c>
      <c r="Z5" s="468" t="s">
        <v>181</v>
      </c>
      <c r="AA5" s="57" t="s">
        <v>182</v>
      </c>
      <c r="AB5" s="478" t="s">
        <v>351</v>
      </c>
      <c r="AC5" s="468"/>
      <c r="AD5" s="467" t="s">
        <v>547</v>
      </c>
      <c r="AE5" s="468"/>
      <c r="AF5" s="483"/>
    </row>
    <row r="6" spans="1:32" s="58" customFormat="1" ht="14.25" customHeight="1">
      <c r="A6" s="466"/>
      <c r="B6" s="466"/>
      <c r="C6" s="475"/>
      <c r="D6" s="476"/>
      <c r="E6" s="469"/>
      <c r="F6" s="470"/>
      <c r="G6" s="469"/>
      <c r="H6" s="470"/>
      <c r="I6" s="469"/>
      <c r="J6" s="470"/>
      <c r="K6" s="59"/>
      <c r="L6" s="479"/>
      <c r="M6" s="470"/>
      <c r="N6" s="469"/>
      <c r="O6" s="470"/>
      <c r="P6" s="483"/>
      <c r="Q6" s="466"/>
      <c r="R6" s="466"/>
      <c r="S6" s="469"/>
      <c r="T6" s="470"/>
      <c r="U6" s="469"/>
      <c r="V6" s="470"/>
      <c r="W6" s="469"/>
      <c r="X6" s="470"/>
      <c r="Y6" s="469"/>
      <c r="Z6" s="470"/>
      <c r="AA6" s="59"/>
      <c r="AB6" s="479"/>
      <c r="AC6" s="470"/>
      <c r="AD6" s="469"/>
      <c r="AE6" s="470"/>
      <c r="AF6" s="483"/>
    </row>
    <row r="7" spans="1:32" s="56" customFormat="1" ht="20.25" customHeight="1">
      <c r="A7" s="466"/>
      <c r="B7" s="466"/>
      <c r="C7" s="5">
        <v>2011</v>
      </c>
      <c r="D7" s="5">
        <v>2001</v>
      </c>
      <c r="E7" s="5">
        <v>2011</v>
      </c>
      <c r="F7" s="5">
        <v>2001</v>
      </c>
      <c r="G7" s="5">
        <v>2011</v>
      </c>
      <c r="H7" s="5">
        <v>2001</v>
      </c>
      <c r="I7" s="5"/>
      <c r="J7" s="5"/>
      <c r="K7" s="5"/>
      <c r="L7" s="60">
        <v>2011</v>
      </c>
      <c r="M7" s="5">
        <v>2001</v>
      </c>
      <c r="N7" s="5">
        <v>2011</v>
      </c>
      <c r="O7" s="5">
        <v>2001</v>
      </c>
      <c r="P7" s="484"/>
      <c r="Q7" s="466"/>
      <c r="R7" s="466"/>
      <c r="S7" s="5">
        <v>2011</v>
      </c>
      <c r="T7" s="5">
        <v>2001</v>
      </c>
      <c r="U7" s="5">
        <v>2011</v>
      </c>
      <c r="V7" s="5">
        <v>2001</v>
      </c>
      <c r="W7" s="5">
        <v>2011</v>
      </c>
      <c r="X7" s="5">
        <v>2001</v>
      </c>
      <c r="Y7" s="5"/>
      <c r="Z7" s="5"/>
      <c r="AA7" s="5"/>
      <c r="AB7" s="60">
        <v>2011</v>
      </c>
      <c r="AC7" s="5">
        <v>2001</v>
      </c>
      <c r="AD7" s="5">
        <v>2011</v>
      </c>
      <c r="AE7" s="5">
        <v>2001</v>
      </c>
      <c r="AF7" s="484"/>
    </row>
    <row r="8" spans="1:32" ht="27.75" customHeight="1">
      <c r="A8" s="61">
        <v>1</v>
      </c>
      <c r="B8" s="62" t="s">
        <v>37</v>
      </c>
      <c r="C8" s="63">
        <v>14246309</v>
      </c>
      <c r="D8" s="63">
        <v>12676218</v>
      </c>
      <c r="E8" s="64">
        <v>89.7</v>
      </c>
      <c r="F8" s="64">
        <v>59.7</v>
      </c>
      <c r="G8" s="64">
        <v>9.1999999999999993</v>
      </c>
      <c r="H8" s="64">
        <v>39.700000000000003</v>
      </c>
      <c r="I8" s="64"/>
      <c r="J8" s="64"/>
      <c r="K8" s="64"/>
      <c r="L8" s="64">
        <v>0.6</v>
      </c>
      <c r="M8" s="64">
        <v>0.4</v>
      </c>
      <c r="N8" s="64">
        <v>0.5</v>
      </c>
      <c r="O8" s="64">
        <v>0.3</v>
      </c>
      <c r="P8" s="62" t="s">
        <v>421</v>
      </c>
      <c r="Q8" s="61">
        <v>1</v>
      </c>
      <c r="R8" s="62" t="s">
        <v>37</v>
      </c>
      <c r="S8" s="63">
        <v>6778225</v>
      </c>
      <c r="T8" s="63">
        <v>4173639</v>
      </c>
      <c r="U8" s="64">
        <v>97.3</v>
      </c>
      <c r="V8" s="64">
        <v>90</v>
      </c>
      <c r="W8" s="64">
        <v>2</v>
      </c>
      <c r="X8" s="64">
        <v>9.1999999999999993</v>
      </c>
      <c r="Y8" s="64"/>
      <c r="Z8" s="64"/>
      <c r="AA8" s="64"/>
      <c r="AB8" s="64">
        <v>0.5</v>
      </c>
      <c r="AC8" s="64">
        <v>0.5</v>
      </c>
      <c r="AD8" s="64">
        <v>0.2</v>
      </c>
      <c r="AE8" s="64">
        <v>0.3</v>
      </c>
      <c r="AF8" s="62" t="s">
        <v>421</v>
      </c>
    </row>
    <row r="9" spans="1:32" ht="26.25" customHeight="1">
      <c r="A9" s="61">
        <v>2</v>
      </c>
      <c r="B9" s="62" t="s">
        <v>43</v>
      </c>
      <c r="C9" s="63">
        <v>195723</v>
      </c>
      <c r="D9" s="63">
        <v>164501</v>
      </c>
      <c r="E9" s="64">
        <v>55.5</v>
      </c>
      <c r="F9" s="64">
        <v>44.5</v>
      </c>
      <c r="G9" s="64">
        <v>23.6</v>
      </c>
      <c r="H9" s="64">
        <v>37.9</v>
      </c>
      <c r="I9" s="64"/>
      <c r="J9" s="64"/>
      <c r="K9" s="64"/>
      <c r="L9" s="64">
        <v>7</v>
      </c>
      <c r="M9" s="64">
        <v>7.1</v>
      </c>
      <c r="N9" s="64">
        <v>14</v>
      </c>
      <c r="O9" s="64">
        <v>10.5</v>
      </c>
      <c r="P9" s="62" t="s">
        <v>422</v>
      </c>
      <c r="Q9" s="61">
        <v>2</v>
      </c>
      <c r="R9" s="62" t="s">
        <v>43</v>
      </c>
      <c r="S9" s="63">
        <v>65891</v>
      </c>
      <c r="T9" s="63">
        <v>48114</v>
      </c>
      <c r="U9" s="64">
        <v>96</v>
      </c>
      <c r="V9" s="64">
        <v>89.4</v>
      </c>
      <c r="W9" s="64">
        <v>3.2</v>
      </c>
      <c r="X9" s="64">
        <v>9.4</v>
      </c>
      <c r="Y9" s="64"/>
      <c r="Z9" s="64"/>
      <c r="AA9" s="64"/>
      <c r="AB9" s="64">
        <v>0.4</v>
      </c>
      <c r="AC9" s="64">
        <v>0.5</v>
      </c>
      <c r="AD9" s="64">
        <v>0.4</v>
      </c>
      <c r="AE9" s="64">
        <v>0.7</v>
      </c>
      <c r="AF9" s="62" t="s">
        <v>422</v>
      </c>
    </row>
    <row r="10" spans="1:32" ht="26.25" customHeight="1">
      <c r="A10" s="61">
        <v>3</v>
      </c>
      <c r="B10" s="62" t="s">
        <v>22</v>
      </c>
      <c r="C10" s="63">
        <v>5374553</v>
      </c>
      <c r="D10" s="63">
        <v>4220173</v>
      </c>
      <c r="E10" s="64">
        <v>28.4</v>
      </c>
      <c r="F10" s="64">
        <v>16.5</v>
      </c>
      <c r="G10" s="64">
        <v>70.400000000000006</v>
      </c>
      <c r="H10" s="64">
        <v>83.1</v>
      </c>
      <c r="I10" s="64"/>
      <c r="J10" s="64"/>
      <c r="K10" s="64"/>
      <c r="L10" s="64">
        <v>1.1000000000000001</v>
      </c>
      <c r="M10" s="64">
        <v>0.3</v>
      </c>
      <c r="N10" s="64">
        <v>0.2</v>
      </c>
      <c r="O10" s="64">
        <v>0.1</v>
      </c>
      <c r="P10" s="62" t="s">
        <v>423</v>
      </c>
      <c r="Q10" s="61">
        <v>3</v>
      </c>
      <c r="R10" s="62" t="s">
        <v>22</v>
      </c>
      <c r="S10" s="63">
        <v>992742</v>
      </c>
      <c r="T10" s="63">
        <v>715185</v>
      </c>
      <c r="U10" s="64">
        <v>84.1</v>
      </c>
      <c r="V10" s="64">
        <v>74.3</v>
      </c>
      <c r="W10" s="64">
        <v>15.2</v>
      </c>
      <c r="X10" s="64">
        <v>25</v>
      </c>
      <c r="Y10" s="64"/>
      <c r="Z10" s="64"/>
      <c r="AA10" s="64"/>
      <c r="AB10" s="64">
        <v>0.5</v>
      </c>
      <c r="AC10" s="64">
        <v>0.6</v>
      </c>
      <c r="AD10" s="64">
        <v>0.3</v>
      </c>
      <c r="AE10" s="64">
        <v>0.2</v>
      </c>
      <c r="AF10" s="62" t="s">
        <v>423</v>
      </c>
    </row>
    <row r="11" spans="1:32" ht="26.25" customHeight="1">
      <c r="A11" s="61">
        <v>4</v>
      </c>
      <c r="B11" s="62" t="s">
        <v>17</v>
      </c>
      <c r="C11" s="63">
        <v>16926958</v>
      </c>
      <c r="D11" s="63">
        <v>12660007</v>
      </c>
      <c r="E11" s="64">
        <v>10.4</v>
      </c>
      <c r="F11" s="64">
        <v>5.0999999999999996</v>
      </c>
      <c r="G11" s="64">
        <v>88.4</v>
      </c>
      <c r="H11" s="64">
        <v>94.5</v>
      </c>
      <c r="I11" s="64"/>
      <c r="J11" s="64"/>
      <c r="K11" s="64"/>
      <c r="L11" s="64">
        <v>1.2</v>
      </c>
      <c r="M11" s="64">
        <v>0.4</v>
      </c>
      <c r="N11" s="64">
        <v>0.1</v>
      </c>
      <c r="O11" s="64">
        <v>0</v>
      </c>
      <c r="P11" s="62" t="s">
        <v>424</v>
      </c>
      <c r="Q11" s="61">
        <v>4</v>
      </c>
      <c r="R11" s="62" t="s">
        <v>17</v>
      </c>
      <c r="S11" s="63">
        <v>2013671</v>
      </c>
      <c r="T11" s="63">
        <v>1322583</v>
      </c>
      <c r="U11" s="64">
        <v>66.7</v>
      </c>
      <c r="V11" s="64">
        <v>59.3</v>
      </c>
      <c r="W11" s="64">
        <v>32.200000000000003</v>
      </c>
      <c r="X11" s="64">
        <v>39.9</v>
      </c>
      <c r="Y11" s="64"/>
      <c r="Z11" s="64"/>
      <c r="AA11" s="64"/>
      <c r="AB11" s="64">
        <v>0.8</v>
      </c>
      <c r="AC11" s="64">
        <v>0.7</v>
      </c>
      <c r="AD11" s="64">
        <v>0.2</v>
      </c>
      <c r="AE11" s="64">
        <v>0.2</v>
      </c>
      <c r="AF11" s="62" t="s">
        <v>424</v>
      </c>
    </row>
    <row r="12" spans="1:32" ht="26.25" customHeight="1">
      <c r="A12" s="61">
        <v>5</v>
      </c>
      <c r="B12" s="62" t="s">
        <v>7</v>
      </c>
      <c r="C12" s="63">
        <v>4384112</v>
      </c>
      <c r="D12" s="63">
        <v>3359078</v>
      </c>
      <c r="E12" s="64">
        <v>70</v>
      </c>
      <c r="F12" s="64">
        <v>46.1</v>
      </c>
      <c r="G12" s="64">
        <v>28.2</v>
      </c>
      <c r="H12" s="64">
        <v>52.9</v>
      </c>
      <c r="I12" s="64"/>
      <c r="J12" s="64"/>
      <c r="K12" s="64"/>
      <c r="L12" s="64">
        <v>1.5</v>
      </c>
      <c r="M12" s="64">
        <v>0.6</v>
      </c>
      <c r="N12" s="64">
        <v>0.3</v>
      </c>
      <c r="O12" s="64">
        <v>0.4</v>
      </c>
      <c r="P12" s="62" t="s">
        <v>425</v>
      </c>
      <c r="Q12" s="61">
        <v>5</v>
      </c>
      <c r="R12" s="62" t="s">
        <v>7</v>
      </c>
      <c r="S12" s="63">
        <v>1238738</v>
      </c>
      <c r="T12" s="63">
        <v>789440</v>
      </c>
      <c r="U12" s="64">
        <v>93.7</v>
      </c>
      <c r="V12" s="64">
        <v>82.9</v>
      </c>
      <c r="W12" s="64">
        <v>5.7</v>
      </c>
      <c r="X12" s="64">
        <v>16.5</v>
      </c>
      <c r="Y12" s="64"/>
      <c r="Z12" s="64"/>
      <c r="AA12" s="64"/>
      <c r="AB12" s="64">
        <v>0.3</v>
      </c>
      <c r="AC12" s="64">
        <v>0.3</v>
      </c>
      <c r="AD12" s="64">
        <v>0.2</v>
      </c>
      <c r="AE12" s="64">
        <v>0.3</v>
      </c>
      <c r="AF12" s="62" t="s">
        <v>425</v>
      </c>
    </row>
    <row r="13" spans="1:32" ht="26.25" customHeight="1">
      <c r="A13" s="61">
        <v>6</v>
      </c>
      <c r="B13" s="62" t="s">
        <v>415</v>
      </c>
      <c r="C13" s="63">
        <v>79115</v>
      </c>
      <c r="D13" s="63">
        <v>169528</v>
      </c>
      <c r="E13" s="64">
        <v>97.8</v>
      </c>
      <c r="F13" s="64">
        <v>85.5</v>
      </c>
      <c r="G13" s="64">
        <v>1.4</v>
      </c>
      <c r="H13" s="64">
        <v>13</v>
      </c>
      <c r="I13" s="64"/>
      <c r="J13" s="64"/>
      <c r="K13" s="64"/>
      <c r="L13" s="64">
        <v>0.6</v>
      </c>
      <c r="M13" s="64">
        <v>0.9</v>
      </c>
      <c r="N13" s="64">
        <v>0.2</v>
      </c>
      <c r="O13" s="64">
        <v>0.6</v>
      </c>
      <c r="P13" s="66" t="s">
        <v>426</v>
      </c>
      <c r="Q13" s="61">
        <v>6</v>
      </c>
      <c r="R13" s="62" t="s">
        <v>415</v>
      </c>
      <c r="S13" s="63">
        <v>3261423</v>
      </c>
      <c r="T13" s="63">
        <v>2384621</v>
      </c>
      <c r="U13" s="64">
        <v>99.1</v>
      </c>
      <c r="V13" s="64">
        <v>93.4</v>
      </c>
      <c r="W13" s="64">
        <v>0.6</v>
      </c>
      <c r="X13" s="64">
        <v>5.7</v>
      </c>
      <c r="Y13" s="64"/>
      <c r="Z13" s="64"/>
      <c r="AA13" s="64"/>
      <c r="AB13" s="64">
        <v>0.2</v>
      </c>
      <c r="AC13" s="64">
        <v>0.7</v>
      </c>
      <c r="AD13" s="64">
        <v>0.1</v>
      </c>
      <c r="AE13" s="64">
        <v>0.2</v>
      </c>
      <c r="AF13" s="66" t="s">
        <v>426</v>
      </c>
    </row>
    <row r="14" spans="1:32" ht="26.25" customHeight="1">
      <c r="A14" s="61">
        <v>7</v>
      </c>
      <c r="B14" s="62" t="s">
        <v>11</v>
      </c>
      <c r="C14" s="63">
        <v>124674</v>
      </c>
      <c r="D14" s="63">
        <v>140755</v>
      </c>
      <c r="E14" s="64">
        <v>95.6</v>
      </c>
      <c r="F14" s="64">
        <v>92.4</v>
      </c>
      <c r="G14" s="64">
        <v>3.4</v>
      </c>
      <c r="H14" s="64">
        <v>6.9</v>
      </c>
      <c r="I14" s="64"/>
      <c r="J14" s="64"/>
      <c r="K14" s="64"/>
      <c r="L14" s="64">
        <v>0.3</v>
      </c>
      <c r="M14" s="64">
        <v>0.3</v>
      </c>
      <c r="N14" s="64">
        <v>0.6</v>
      </c>
      <c r="O14" s="64">
        <v>0.4</v>
      </c>
      <c r="P14" s="62" t="s">
        <v>427</v>
      </c>
      <c r="Q14" s="61">
        <v>7</v>
      </c>
      <c r="R14" s="62" t="s">
        <v>11</v>
      </c>
      <c r="S14" s="63">
        <v>198139</v>
      </c>
      <c r="T14" s="63">
        <v>138461</v>
      </c>
      <c r="U14" s="64">
        <v>97.7</v>
      </c>
      <c r="V14" s="64">
        <v>94.7</v>
      </c>
      <c r="W14" s="64">
        <v>1.8</v>
      </c>
      <c r="X14" s="64">
        <v>4.5999999999999996</v>
      </c>
      <c r="Y14" s="64"/>
      <c r="Z14" s="64"/>
      <c r="AA14" s="64"/>
      <c r="AB14" s="64">
        <v>0.3</v>
      </c>
      <c r="AC14" s="64">
        <v>0.3</v>
      </c>
      <c r="AD14" s="64">
        <v>0.3</v>
      </c>
      <c r="AE14" s="64">
        <v>0.4</v>
      </c>
      <c r="AF14" s="62" t="s">
        <v>427</v>
      </c>
    </row>
    <row r="15" spans="1:32" ht="26.25" customHeight="1">
      <c r="A15" s="61">
        <v>8</v>
      </c>
      <c r="B15" s="62" t="s">
        <v>33</v>
      </c>
      <c r="C15" s="63">
        <v>6765403</v>
      </c>
      <c r="D15" s="63">
        <v>5885961</v>
      </c>
      <c r="E15" s="64">
        <v>85</v>
      </c>
      <c r="F15" s="64">
        <v>72.099999999999994</v>
      </c>
      <c r="G15" s="64">
        <v>12.8</v>
      </c>
      <c r="H15" s="64">
        <v>26.2</v>
      </c>
      <c r="I15" s="64"/>
      <c r="J15" s="64"/>
      <c r="K15" s="64"/>
      <c r="L15" s="64">
        <v>0.8</v>
      </c>
      <c r="M15" s="64">
        <v>0.7</v>
      </c>
      <c r="N15" s="64">
        <v>1.4</v>
      </c>
      <c r="O15" s="64">
        <v>0.1</v>
      </c>
      <c r="P15" s="62" t="s">
        <v>428</v>
      </c>
      <c r="Q15" s="61">
        <v>8</v>
      </c>
      <c r="R15" s="62" t="s">
        <v>33</v>
      </c>
      <c r="S15" s="63">
        <v>5416315</v>
      </c>
      <c r="T15" s="63">
        <v>3758028</v>
      </c>
      <c r="U15" s="64">
        <v>97.2</v>
      </c>
      <c r="V15" s="64">
        <v>93.4</v>
      </c>
      <c r="W15" s="64">
        <v>2.1</v>
      </c>
      <c r="X15" s="64">
        <v>5.5</v>
      </c>
      <c r="Y15" s="64"/>
      <c r="Z15" s="64"/>
      <c r="AA15" s="64"/>
      <c r="AB15" s="64">
        <v>0.2</v>
      </c>
      <c r="AC15" s="64">
        <v>0.5</v>
      </c>
      <c r="AD15" s="64">
        <v>0.5</v>
      </c>
      <c r="AE15" s="64">
        <v>0.7</v>
      </c>
      <c r="AF15" s="62" t="s">
        <v>428</v>
      </c>
    </row>
    <row r="16" spans="1:32" ht="26.25" customHeight="1">
      <c r="A16" s="61">
        <v>9</v>
      </c>
      <c r="B16" s="62" t="s">
        <v>1</v>
      </c>
      <c r="C16" s="63">
        <v>2966053</v>
      </c>
      <c r="D16" s="63">
        <v>2454463</v>
      </c>
      <c r="E16" s="64">
        <v>87.2</v>
      </c>
      <c r="F16" s="64">
        <v>78.5</v>
      </c>
      <c r="G16" s="64">
        <v>11.3</v>
      </c>
      <c r="H16" s="64">
        <v>20.6</v>
      </c>
      <c r="I16" s="64"/>
      <c r="J16" s="64"/>
      <c r="K16" s="64"/>
      <c r="L16" s="64">
        <v>1</v>
      </c>
      <c r="M16" s="64">
        <v>0.5</v>
      </c>
      <c r="N16" s="64">
        <v>0.5</v>
      </c>
      <c r="O16" s="64">
        <v>0.4</v>
      </c>
      <c r="P16" s="62" t="s">
        <v>429</v>
      </c>
      <c r="Q16" s="61">
        <v>9</v>
      </c>
      <c r="R16" s="62" t="s">
        <v>1</v>
      </c>
      <c r="S16" s="63">
        <v>1751901</v>
      </c>
      <c r="T16" s="63">
        <v>1075179</v>
      </c>
      <c r="U16" s="64">
        <v>96.2</v>
      </c>
      <c r="V16" s="64">
        <v>92.9</v>
      </c>
      <c r="W16" s="64">
        <v>2.7</v>
      </c>
      <c r="X16" s="64">
        <v>6.1</v>
      </c>
      <c r="Y16" s="64"/>
      <c r="Z16" s="64"/>
      <c r="AA16" s="64"/>
      <c r="AB16" s="64">
        <v>0.7</v>
      </c>
      <c r="AC16" s="64">
        <v>0.5</v>
      </c>
      <c r="AD16" s="64">
        <v>0.4</v>
      </c>
      <c r="AE16" s="64">
        <v>0.4</v>
      </c>
      <c r="AF16" s="62" t="s">
        <v>429</v>
      </c>
    </row>
    <row r="17" spans="1:32" ht="26.25" customHeight="1">
      <c r="A17" s="61">
        <v>10</v>
      </c>
      <c r="B17" s="62" t="s">
        <v>2</v>
      </c>
      <c r="C17" s="63">
        <v>1310538</v>
      </c>
      <c r="D17" s="63">
        <v>1097520</v>
      </c>
      <c r="E17" s="64">
        <v>96.6</v>
      </c>
      <c r="F17" s="64">
        <v>94.5</v>
      </c>
      <c r="G17" s="64">
        <v>3</v>
      </c>
      <c r="H17" s="64">
        <v>4.9000000000000004</v>
      </c>
      <c r="I17" s="64"/>
      <c r="J17" s="64"/>
      <c r="K17" s="64"/>
      <c r="L17" s="64">
        <v>0.3</v>
      </c>
      <c r="M17" s="64">
        <v>0.4</v>
      </c>
      <c r="N17" s="64">
        <v>0.1</v>
      </c>
      <c r="O17" s="64">
        <v>0.2</v>
      </c>
      <c r="P17" s="62" t="s">
        <v>430</v>
      </c>
      <c r="Q17" s="61">
        <v>10</v>
      </c>
      <c r="R17" s="62" t="s">
        <v>2</v>
      </c>
      <c r="S17" s="63">
        <v>166043</v>
      </c>
      <c r="T17" s="63">
        <v>143113</v>
      </c>
      <c r="U17" s="64">
        <v>98.1</v>
      </c>
      <c r="V17" s="64">
        <v>97.4</v>
      </c>
      <c r="W17" s="64">
        <v>1.6</v>
      </c>
      <c r="X17" s="64">
        <v>2.2000000000000002</v>
      </c>
      <c r="Y17" s="64"/>
      <c r="Z17" s="64"/>
      <c r="AA17" s="64"/>
      <c r="AB17" s="64">
        <v>0.2</v>
      </c>
      <c r="AC17" s="64">
        <v>0.3</v>
      </c>
      <c r="AD17" s="64">
        <v>0.1</v>
      </c>
      <c r="AE17" s="64">
        <v>0.1</v>
      </c>
      <c r="AF17" s="62" t="s">
        <v>430</v>
      </c>
    </row>
    <row r="18" spans="1:32" ht="26.25" customHeight="1">
      <c r="A18" s="61">
        <v>11</v>
      </c>
      <c r="B18" s="62" t="s">
        <v>30</v>
      </c>
      <c r="C18" s="63">
        <v>1497920</v>
      </c>
      <c r="D18" s="63">
        <v>1161357</v>
      </c>
      <c r="E18" s="64">
        <v>80.7</v>
      </c>
      <c r="F18" s="64">
        <v>74.8</v>
      </c>
      <c r="G18" s="64">
        <v>12.6</v>
      </c>
      <c r="H18" s="64">
        <v>19.2</v>
      </c>
      <c r="I18" s="64"/>
      <c r="J18" s="64"/>
      <c r="K18" s="64"/>
      <c r="L18" s="64">
        <v>4.0999999999999996</v>
      </c>
      <c r="M18" s="64">
        <v>5.4</v>
      </c>
      <c r="N18" s="64">
        <v>2.6</v>
      </c>
      <c r="O18" s="64">
        <v>0.6</v>
      </c>
      <c r="P18" s="62" t="s">
        <v>431</v>
      </c>
      <c r="Q18" s="61">
        <v>11</v>
      </c>
      <c r="R18" s="62" t="s">
        <v>30</v>
      </c>
      <c r="S18" s="63">
        <v>517168</v>
      </c>
      <c r="T18" s="63">
        <v>390411</v>
      </c>
      <c r="U18" s="64">
        <v>98</v>
      </c>
      <c r="V18" s="64">
        <v>97.9</v>
      </c>
      <c r="W18" s="64">
        <v>1.2</v>
      </c>
      <c r="X18" s="64">
        <v>1.6</v>
      </c>
      <c r="Y18" s="64"/>
      <c r="Z18" s="64"/>
      <c r="AA18" s="64"/>
      <c r="AB18" s="64">
        <v>0.6</v>
      </c>
      <c r="AC18" s="64">
        <v>0.4</v>
      </c>
      <c r="AD18" s="64">
        <v>0.2</v>
      </c>
      <c r="AE18" s="64">
        <v>0.1</v>
      </c>
      <c r="AF18" s="62" t="s">
        <v>431</v>
      </c>
    </row>
    <row r="19" spans="1:32" ht="26.25" customHeight="1">
      <c r="A19" s="61">
        <v>12</v>
      </c>
      <c r="B19" s="62" t="s">
        <v>18</v>
      </c>
      <c r="C19" s="63">
        <v>4685965</v>
      </c>
      <c r="D19" s="63">
        <v>3802412</v>
      </c>
      <c r="E19" s="64">
        <v>32.299999999999997</v>
      </c>
      <c r="F19" s="64">
        <v>10</v>
      </c>
      <c r="G19" s="64">
        <v>66.400000000000006</v>
      </c>
      <c r="H19" s="64">
        <v>89.6</v>
      </c>
      <c r="I19" s="64"/>
      <c r="J19" s="64"/>
      <c r="K19" s="64"/>
      <c r="L19" s="64">
        <v>1.2</v>
      </c>
      <c r="M19" s="64">
        <v>0.3</v>
      </c>
      <c r="N19" s="64">
        <v>0</v>
      </c>
      <c r="O19" s="64">
        <v>0</v>
      </c>
      <c r="P19" s="62" t="s">
        <v>432</v>
      </c>
      <c r="Q19" s="61">
        <v>12</v>
      </c>
      <c r="R19" s="62" t="s">
        <v>18</v>
      </c>
      <c r="S19" s="63">
        <v>1495642</v>
      </c>
      <c r="T19" s="63">
        <v>1060178</v>
      </c>
      <c r="U19" s="64">
        <v>88</v>
      </c>
      <c r="V19" s="64">
        <v>75.599999999999994</v>
      </c>
      <c r="W19" s="64">
        <v>11.4</v>
      </c>
      <c r="X19" s="64">
        <v>23.8</v>
      </c>
      <c r="Y19" s="64"/>
      <c r="Z19" s="64"/>
      <c r="AA19" s="64"/>
      <c r="AB19" s="64">
        <v>0.5</v>
      </c>
      <c r="AC19" s="64">
        <v>0.5</v>
      </c>
      <c r="AD19" s="64">
        <v>0.1</v>
      </c>
      <c r="AE19" s="64">
        <v>0.1</v>
      </c>
      <c r="AF19" s="62" t="s">
        <v>432</v>
      </c>
    </row>
    <row r="20" spans="1:32" ht="26.25" customHeight="1">
      <c r="A20" s="61">
        <v>13</v>
      </c>
      <c r="B20" s="62" t="s">
        <v>13</v>
      </c>
      <c r="C20" s="63">
        <v>7864196</v>
      </c>
      <c r="D20" s="63">
        <v>6675173</v>
      </c>
      <c r="E20" s="64">
        <v>86.7</v>
      </c>
      <c r="F20" s="64">
        <v>72.2</v>
      </c>
      <c r="G20" s="64">
        <v>12.3</v>
      </c>
      <c r="H20" s="64">
        <v>27.2</v>
      </c>
      <c r="I20" s="64"/>
      <c r="J20" s="64"/>
      <c r="K20" s="64"/>
      <c r="L20" s="64">
        <v>0.5</v>
      </c>
      <c r="M20" s="64">
        <v>0.3</v>
      </c>
      <c r="N20" s="64">
        <v>0.5</v>
      </c>
      <c r="O20" s="64">
        <v>0.3</v>
      </c>
      <c r="P20" s="62" t="s">
        <v>433</v>
      </c>
      <c r="Q20" s="61">
        <v>13</v>
      </c>
      <c r="R20" s="62" t="s">
        <v>13</v>
      </c>
      <c r="S20" s="63">
        <v>5315715</v>
      </c>
      <c r="T20" s="63">
        <v>3556960</v>
      </c>
      <c r="U20" s="64">
        <v>96.4</v>
      </c>
      <c r="V20" s="64">
        <v>90.5</v>
      </c>
      <c r="W20" s="64">
        <v>3.1</v>
      </c>
      <c r="X20" s="64">
        <v>8.8000000000000007</v>
      </c>
      <c r="Y20" s="64"/>
      <c r="Z20" s="64"/>
      <c r="AA20" s="64"/>
      <c r="AB20" s="64">
        <v>0.3</v>
      </c>
      <c r="AC20" s="64">
        <v>0.4</v>
      </c>
      <c r="AD20" s="64">
        <v>0.2</v>
      </c>
      <c r="AE20" s="64">
        <v>0.3</v>
      </c>
      <c r="AF20" s="62" t="s">
        <v>433</v>
      </c>
    </row>
    <row r="21" spans="1:32" ht="26.25" customHeight="1">
      <c r="A21" s="61">
        <v>14</v>
      </c>
      <c r="B21" s="62" t="s">
        <v>14</v>
      </c>
      <c r="C21" s="63">
        <v>4095674</v>
      </c>
      <c r="D21" s="63">
        <v>4942550</v>
      </c>
      <c r="E21" s="64">
        <v>92.1</v>
      </c>
      <c r="F21" s="64">
        <v>65.5</v>
      </c>
      <c r="G21" s="64">
        <v>7.4</v>
      </c>
      <c r="H21" s="64">
        <v>33.799999999999997</v>
      </c>
      <c r="I21" s="64"/>
      <c r="J21" s="64"/>
      <c r="K21" s="64"/>
      <c r="L21" s="64">
        <v>0.4</v>
      </c>
      <c r="M21" s="64">
        <v>0.7</v>
      </c>
      <c r="N21" s="64">
        <v>0</v>
      </c>
      <c r="O21" s="64">
        <v>0</v>
      </c>
      <c r="P21" s="62" t="s">
        <v>434</v>
      </c>
      <c r="Q21" s="61">
        <v>14</v>
      </c>
      <c r="R21" s="62" t="s">
        <v>14</v>
      </c>
      <c r="S21" s="63">
        <v>3620696</v>
      </c>
      <c r="T21" s="63">
        <v>1652656</v>
      </c>
      <c r="U21" s="64">
        <v>97</v>
      </c>
      <c r="V21" s="64">
        <v>84.3</v>
      </c>
      <c r="W21" s="64">
        <v>2.8</v>
      </c>
      <c r="X21" s="64">
        <v>15.1</v>
      </c>
      <c r="Y21" s="64"/>
      <c r="Z21" s="64"/>
      <c r="AA21" s="64"/>
      <c r="AB21" s="64">
        <v>0.2</v>
      </c>
      <c r="AC21" s="64">
        <v>0.5</v>
      </c>
      <c r="AD21" s="64">
        <v>0</v>
      </c>
      <c r="AE21" s="64">
        <v>0</v>
      </c>
      <c r="AF21" s="62" t="s">
        <v>434</v>
      </c>
    </row>
    <row r="22" spans="1:32" ht="26.25" customHeight="1">
      <c r="A22" s="61">
        <v>15</v>
      </c>
      <c r="B22" s="62" t="s">
        <v>8</v>
      </c>
      <c r="C22" s="63">
        <v>11122365</v>
      </c>
      <c r="D22" s="63">
        <v>8124795</v>
      </c>
      <c r="E22" s="64">
        <v>58.3</v>
      </c>
      <c r="F22" s="64">
        <v>62.3</v>
      </c>
      <c r="G22" s="64">
        <v>40.9</v>
      </c>
      <c r="H22" s="64">
        <v>37.200000000000003</v>
      </c>
      <c r="I22" s="64"/>
      <c r="J22" s="64"/>
      <c r="K22" s="64"/>
      <c r="L22" s="64">
        <v>0.6</v>
      </c>
      <c r="M22" s="64">
        <v>0.3</v>
      </c>
      <c r="N22" s="64">
        <v>0.2</v>
      </c>
      <c r="O22" s="64">
        <v>0.2</v>
      </c>
      <c r="P22" s="62" t="s">
        <v>435</v>
      </c>
      <c r="Q22" s="61">
        <v>15</v>
      </c>
      <c r="R22" s="62" t="s">
        <v>8</v>
      </c>
      <c r="S22" s="63">
        <v>3845232</v>
      </c>
      <c r="T22" s="63">
        <v>2794858</v>
      </c>
      <c r="U22" s="64">
        <v>92.7</v>
      </c>
      <c r="V22" s="64">
        <v>92.3</v>
      </c>
      <c r="W22" s="64">
        <v>6.6</v>
      </c>
      <c r="X22" s="64">
        <v>7.1</v>
      </c>
      <c r="Y22" s="64"/>
      <c r="Z22" s="64"/>
      <c r="AA22" s="64"/>
      <c r="AB22" s="64">
        <v>0.4</v>
      </c>
      <c r="AC22" s="64">
        <v>0.3</v>
      </c>
      <c r="AD22" s="64">
        <v>0.2</v>
      </c>
      <c r="AE22" s="64">
        <v>0.2</v>
      </c>
      <c r="AF22" s="62" t="s">
        <v>435</v>
      </c>
    </row>
    <row r="23" spans="1:32" ht="26.25" customHeight="1">
      <c r="A23" s="61">
        <v>16</v>
      </c>
      <c r="B23" s="62" t="s">
        <v>35</v>
      </c>
      <c r="C23" s="63">
        <v>13016652</v>
      </c>
      <c r="D23" s="63">
        <v>10993623</v>
      </c>
      <c r="E23" s="64">
        <v>73.8</v>
      </c>
      <c r="F23" s="64">
        <v>65.2</v>
      </c>
      <c r="G23" s="64">
        <v>23.9</v>
      </c>
      <c r="H23" s="64">
        <v>33.6</v>
      </c>
      <c r="I23" s="64"/>
      <c r="J23" s="64"/>
      <c r="K23" s="64"/>
      <c r="L23" s="64">
        <v>1</v>
      </c>
      <c r="M23" s="64">
        <v>0.7</v>
      </c>
      <c r="N23" s="64">
        <v>1.3</v>
      </c>
      <c r="O23" s="64">
        <v>0.6</v>
      </c>
      <c r="P23" s="62" t="s">
        <v>436</v>
      </c>
      <c r="Q23" s="61">
        <v>16</v>
      </c>
      <c r="R23" s="62" t="s">
        <v>35</v>
      </c>
      <c r="S23" s="63">
        <v>10813928</v>
      </c>
      <c r="T23" s="63">
        <v>8069526</v>
      </c>
      <c r="U23" s="64">
        <v>96.2</v>
      </c>
      <c r="V23" s="64">
        <v>94.3</v>
      </c>
      <c r="W23" s="64">
        <v>3.1</v>
      </c>
      <c r="X23" s="64">
        <v>5.0999999999999996</v>
      </c>
      <c r="Y23" s="64"/>
      <c r="Z23" s="64"/>
      <c r="AA23" s="64"/>
      <c r="AB23" s="64">
        <v>0.3</v>
      </c>
      <c r="AC23" s="64">
        <v>0.3</v>
      </c>
      <c r="AD23" s="64">
        <v>0.4</v>
      </c>
      <c r="AE23" s="64">
        <v>0.3</v>
      </c>
      <c r="AF23" s="62" t="s">
        <v>436</v>
      </c>
    </row>
    <row r="24" spans="1:32" ht="26.25" customHeight="1">
      <c r="A24" s="61">
        <v>17</v>
      </c>
      <c r="B24" s="62" t="s">
        <v>23</v>
      </c>
      <c r="C24" s="63">
        <v>383313</v>
      </c>
      <c r="D24" s="63">
        <v>296354</v>
      </c>
      <c r="E24" s="64">
        <v>63.5</v>
      </c>
      <c r="F24" s="64">
        <v>52.5</v>
      </c>
      <c r="G24" s="64">
        <v>30.2</v>
      </c>
      <c r="H24" s="64">
        <v>45.1</v>
      </c>
      <c r="I24" s="64"/>
      <c r="J24" s="64"/>
      <c r="K24" s="64"/>
      <c r="L24" s="64">
        <v>5.6</v>
      </c>
      <c r="M24" s="64">
        <v>1.2</v>
      </c>
      <c r="N24" s="64">
        <v>0.7</v>
      </c>
      <c r="O24" s="64">
        <v>1.1000000000000001</v>
      </c>
      <c r="P24" s="62" t="s">
        <v>437</v>
      </c>
      <c r="Q24" s="61">
        <v>17</v>
      </c>
      <c r="R24" s="62" t="s">
        <v>23</v>
      </c>
      <c r="S24" s="63">
        <v>171400</v>
      </c>
      <c r="T24" s="63">
        <v>101302</v>
      </c>
      <c r="U24" s="64">
        <v>82.4</v>
      </c>
      <c r="V24" s="64">
        <v>82</v>
      </c>
      <c r="W24" s="64">
        <v>11.2</v>
      </c>
      <c r="X24" s="64">
        <v>17.3</v>
      </c>
      <c r="Y24" s="64"/>
      <c r="Z24" s="64"/>
      <c r="AA24" s="64"/>
      <c r="AB24" s="64">
        <v>5.9</v>
      </c>
      <c r="AC24" s="64">
        <v>0.5</v>
      </c>
      <c r="AD24" s="64">
        <v>0.5</v>
      </c>
      <c r="AE24" s="64">
        <v>0.3</v>
      </c>
      <c r="AF24" s="62" t="s">
        <v>437</v>
      </c>
    </row>
    <row r="25" spans="1:32" ht="26.25" customHeight="1">
      <c r="A25" s="61">
        <v>18</v>
      </c>
      <c r="B25" s="62" t="s">
        <v>24</v>
      </c>
      <c r="C25" s="63">
        <v>422197</v>
      </c>
      <c r="D25" s="63">
        <v>329678</v>
      </c>
      <c r="E25" s="64">
        <v>51.6</v>
      </c>
      <c r="F25" s="64">
        <v>30.3</v>
      </c>
      <c r="G25" s="64">
        <v>45.9</v>
      </c>
      <c r="H25" s="64">
        <v>68.2</v>
      </c>
      <c r="I25" s="64"/>
      <c r="J25" s="64"/>
      <c r="K25" s="64"/>
      <c r="L25" s="64">
        <v>1.6</v>
      </c>
      <c r="M25" s="64">
        <v>0.8</v>
      </c>
      <c r="N25" s="64">
        <v>0.9</v>
      </c>
      <c r="O25" s="64">
        <v>0.8</v>
      </c>
      <c r="P25" s="62" t="s">
        <v>438</v>
      </c>
      <c r="Q25" s="61">
        <v>18</v>
      </c>
      <c r="R25" s="62" t="s">
        <v>24</v>
      </c>
      <c r="S25" s="63">
        <v>116102</v>
      </c>
      <c r="T25" s="63">
        <v>90568</v>
      </c>
      <c r="U25" s="64">
        <v>94.9</v>
      </c>
      <c r="V25" s="64">
        <v>88.1</v>
      </c>
      <c r="W25" s="64">
        <v>4.4000000000000004</v>
      </c>
      <c r="X25" s="64">
        <v>10.9</v>
      </c>
      <c r="Y25" s="64"/>
      <c r="Z25" s="64"/>
      <c r="AA25" s="64"/>
      <c r="AB25" s="64">
        <v>0.3</v>
      </c>
      <c r="AC25" s="64">
        <v>0.5</v>
      </c>
      <c r="AD25" s="64">
        <v>0.3</v>
      </c>
      <c r="AE25" s="64">
        <v>0.5</v>
      </c>
      <c r="AF25" s="62" t="s">
        <v>438</v>
      </c>
    </row>
    <row r="26" spans="1:32" ht="26.25" customHeight="1">
      <c r="A26" s="61">
        <v>19</v>
      </c>
      <c r="B26" s="62" t="s">
        <v>25</v>
      </c>
      <c r="C26" s="63">
        <v>104874</v>
      </c>
      <c r="D26" s="63">
        <v>79362</v>
      </c>
      <c r="E26" s="64">
        <v>68.8</v>
      </c>
      <c r="F26" s="64">
        <v>44.1</v>
      </c>
      <c r="G26" s="64">
        <v>26.9</v>
      </c>
      <c r="H26" s="64">
        <v>52.8</v>
      </c>
      <c r="I26" s="64"/>
      <c r="J26" s="64"/>
      <c r="K26" s="64"/>
      <c r="L26" s="64">
        <v>3.9</v>
      </c>
      <c r="M26" s="64">
        <v>2.2999999999999998</v>
      </c>
      <c r="N26" s="64">
        <v>0.5</v>
      </c>
      <c r="O26" s="64">
        <v>0.7</v>
      </c>
      <c r="P26" s="62" t="s">
        <v>439</v>
      </c>
      <c r="Q26" s="61">
        <v>19</v>
      </c>
      <c r="R26" s="62" t="s">
        <v>25</v>
      </c>
      <c r="S26" s="63">
        <v>116203</v>
      </c>
      <c r="T26" s="63">
        <v>81604</v>
      </c>
      <c r="U26" s="64">
        <v>98.1</v>
      </c>
      <c r="V26" s="64">
        <v>94.4</v>
      </c>
      <c r="W26" s="64">
        <v>1.5</v>
      </c>
      <c r="X26" s="64">
        <v>5.2</v>
      </c>
      <c r="Y26" s="64"/>
      <c r="Z26" s="64"/>
      <c r="AA26" s="64"/>
      <c r="AB26" s="64">
        <v>0.3</v>
      </c>
      <c r="AC26" s="64">
        <v>0.2</v>
      </c>
      <c r="AD26" s="64">
        <v>0.1</v>
      </c>
      <c r="AE26" s="64">
        <v>0.2</v>
      </c>
      <c r="AF26" s="62" t="s">
        <v>439</v>
      </c>
    </row>
    <row r="27" spans="1:32" ht="26.25" customHeight="1">
      <c r="A27" s="61">
        <v>20</v>
      </c>
      <c r="B27" s="62" t="s">
        <v>45</v>
      </c>
      <c r="C27" s="63">
        <v>284911</v>
      </c>
      <c r="D27" s="63">
        <v>265334</v>
      </c>
      <c r="E27" s="64">
        <v>75.2</v>
      </c>
      <c r="F27" s="64">
        <v>56.9</v>
      </c>
      <c r="G27" s="64">
        <v>21.1</v>
      </c>
      <c r="H27" s="64">
        <v>37.5</v>
      </c>
      <c r="I27" s="64"/>
      <c r="J27" s="64"/>
      <c r="K27" s="64"/>
      <c r="L27" s="64">
        <v>2.2000000000000002</v>
      </c>
      <c r="M27" s="64">
        <v>2.4</v>
      </c>
      <c r="N27" s="64">
        <v>1.5</v>
      </c>
      <c r="O27" s="64">
        <v>3.2</v>
      </c>
      <c r="P27" s="62" t="s">
        <v>440</v>
      </c>
      <c r="Q27" s="61">
        <v>20</v>
      </c>
      <c r="R27" s="62" t="s">
        <v>45</v>
      </c>
      <c r="S27" s="63">
        <v>115054</v>
      </c>
      <c r="T27" s="63">
        <v>66716</v>
      </c>
      <c r="U27" s="64">
        <v>97.4</v>
      </c>
      <c r="V27" s="64">
        <v>90.3</v>
      </c>
      <c r="W27" s="64">
        <v>2.1</v>
      </c>
      <c r="X27" s="64">
        <v>8.3000000000000007</v>
      </c>
      <c r="Y27" s="64"/>
      <c r="Z27" s="64"/>
      <c r="AA27" s="64"/>
      <c r="AB27" s="64">
        <v>0.3</v>
      </c>
      <c r="AC27" s="64">
        <v>0.5</v>
      </c>
      <c r="AD27" s="64">
        <v>0.2</v>
      </c>
      <c r="AE27" s="64">
        <v>0.9</v>
      </c>
      <c r="AF27" s="62" t="s">
        <v>440</v>
      </c>
    </row>
    <row r="28" spans="1:32" ht="26.25" customHeight="1">
      <c r="A28" s="61">
        <v>21</v>
      </c>
      <c r="B28" s="62" t="s">
        <v>41</v>
      </c>
      <c r="C28" s="63">
        <v>8144012</v>
      </c>
      <c r="D28" s="63">
        <v>6782879</v>
      </c>
      <c r="E28" s="64">
        <v>35.6</v>
      </c>
      <c r="F28" s="64">
        <v>19.399999999999999</v>
      </c>
      <c r="G28" s="64">
        <v>62.8</v>
      </c>
      <c r="H28" s="64">
        <v>79.8</v>
      </c>
      <c r="I28" s="64"/>
      <c r="J28" s="64"/>
      <c r="K28" s="64"/>
      <c r="L28" s="64">
        <v>0.6</v>
      </c>
      <c r="M28" s="64">
        <v>0.5</v>
      </c>
      <c r="N28" s="64">
        <v>1.1000000000000001</v>
      </c>
      <c r="O28" s="64">
        <v>0.4</v>
      </c>
      <c r="P28" s="62" t="s">
        <v>441</v>
      </c>
      <c r="Q28" s="61">
        <v>21</v>
      </c>
      <c r="R28" s="62" t="s">
        <v>41</v>
      </c>
      <c r="S28" s="63">
        <v>1517073</v>
      </c>
      <c r="T28" s="63">
        <v>1087248</v>
      </c>
      <c r="U28" s="64">
        <v>83.1</v>
      </c>
      <c r="V28" s="64">
        <v>74.099999999999994</v>
      </c>
      <c r="W28" s="64">
        <v>15.3</v>
      </c>
      <c r="X28" s="64">
        <v>24.3</v>
      </c>
      <c r="Y28" s="64"/>
      <c r="Z28" s="64"/>
      <c r="AA28" s="64"/>
      <c r="AB28" s="64">
        <v>0.4</v>
      </c>
      <c r="AC28" s="64">
        <v>0.7</v>
      </c>
      <c r="AD28" s="64">
        <v>1.2</v>
      </c>
      <c r="AE28" s="64">
        <v>1</v>
      </c>
      <c r="AF28" s="62" t="s">
        <v>441</v>
      </c>
    </row>
    <row r="29" spans="1:32" ht="26.25" customHeight="1">
      <c r="A29" s="61">
        <v>22</v>
      </c>
      <c r="B29" s="62" t="s">
        <v>4</v>
      </c>
      <c r="C29" s="63">
        <v>3315632</v>
      </c>
      <c r="D29" s="63">
        <v>2775462</v>
      </c>
      <c r="E29" s="64">
        <v>95.5</v>
      </c>
      <c r="F29" s="64">
        <v>89.5</v>
      </c>
      <c r="G29" s="64">
        <v>2.9</v>
      </c>
      <c r="H29" s="64">
        <v>8.9</v>
      </c>
      <c r="I29" s="64"/>
      <c r="J29" s="64"/>
      <c r="K29" s="64"/>
      <c r="L29" s="64">
        <v>0.7</v>
      </c>
      <c r="M29" s="64">
        <v>0.5</v>
      </c>
      <c r="N29" s="64">
        <v>0.9</v>
      </c>
      <c r="O29" s="64">
        <v>1.1000000000000001</v>
      </c>
      <c r="P29" s="62" t="s">
        <v>442</v>
      </c>
      <c r="Q29" s="61">
        <v>22</v>
      </c>
      <c r="R29" s="62" t="s">
        <v>4</v>
      </c>
      <c r="S29" s="63">
        <v>2094067</v>
      </c>
      <c r="T29" s="63">
        <v>1489694</v>
      </c>
      <c r="U29" s="64">
        <v>98.3</v>
      </c>
      <c r="V29" s="64">
        <v>96.5</v>
      </c>
      <c r="W29" s="64">
        <v>1</v>
      </c>
      <c r="X29" s="64">
        <v>2.6</v>
      </c>
      <c r="Y29" s="64"/>
      <c r="Z29" s="64"/>
      <c r="AA29" s="64"/>
      <c r="AB29" s="64">
        <v>0.3</v>
      </c>
      <c r="AC29" s="64">
        <v>0.4</v>
      </c>
      <c r="AD29" s="64">
        <v>0.3</v>
      </c>
      <c r="AE29" s="64">
        <v>0.5</v>
      </c>
      <c r="AF29" s="62" t="s">
        <v>442</v>
      </c>
    </row>
    <row r="30" spans="1:32" ht="26.25" customHeight="1">
      <c r="A30" s="61">
        <v>23</v>
      </c>
      <c r="B30" s="62" t="s">
        <v>31</v>
      </c>
      <c r="C30" s="63">
        <v>9490363</v>
      </c>
      <c r="D30" s="63">
        <v>7156703</v>
      </c>
      <c r="E30" s="64">
        <v>58.3</v>
      </c>
      <c r="F30" s="64">
        <v>44</v>
      </c>
      <c r="G30" s="64">
        <v>39.299999999999997</v>
      </c>
      <c r="H30" s="64">
        <v>54.7</v>
      </c>
      <c r="I30" s="64"/>
      <c r="J30" s="64"/>
      <c r="K30" s="64"/>
      <c r="L30" s="64">
        <v>1.5</v>
      </c>
      <c r="M30" s="64">
        <v>0.8</v>
      </c>
      <c r="N30" s="64">
        <v>1</v>
      </c>
      <c r="O30" s="64">
        <v>0.5</v>
      </c>
      <c r="P30" s="62" t="s">
        <v>443</v>
      </c>
      <c r="Q30" s="61">
        <v>23</v>
      </c>
      <c r="R30" s="62" t="s">
        <v>31</v>
      </c>
      <c r="S30" s="63">
        <v>3090940</v>
      </c>
      <c r="T30" s="63">
        <v>2185591</v>
      </c>
      <c r="U30" s="64">
        <v>93.9</v>
      </c>
      <c r="V30" s="64">
        <v>89.6</v>
      </c>
      <c r="W30" s="64">
        <v>5.2</v>
      </c>
      <c r="X30" s="64">
        <v>9.6</v>
      </c>
      <c r="Y30" s="64"/>
      <c r="Z30" s="64"/>
      <c r="AA30" s="64"/>
      <c r="AB30" s="64">
        <v>0.5</v>
      </c>
      <c r="AC30" s="64">
        <v>0.4</v>
      </c>
      <c r="AD30" s="64">
        <v>0.5</v>
      </c>
      <c r="AE30" s="64">
        <v>0.4</v>
      </c>
      <c r="AF30" s="62" t="s">
        <v>443</v>
      </c>
    </row>
    <row r="31" spans="1:32" ht="26.25" customHeight="1">
      <c r="A31" s="61">
        <v>24</v>
      </c>
      <c r="B31" s="62" t="s">
        <v>20</v>
      </c>
      <c r="C31" s="63">
        <v>92370</v>
      </c>
      <c r="D31" s="63">
        <v>91723</v>
      </c>
      <c r="E31" s="64">
        <v>90.2</v>
      </c>
      <c r="F31" s="64">
        <v>75</v>
      </c>
      <c r="G31" s="64">
        <v>8.6999999999999993</v>
      </c>
      <c r="H31" s="64">
        <v>24.3</v>
      </c>
      <c r="I31" s="64"/>
      <c r="J31" s="64"/>
      <c r="K31" s="64"/>
      <c r="L31" s="64">
        <v>0.5</v>
      </c>
      <c r="M31" s="64">
        <v>0.3</v>
      </c>
      <c r="N31" s="64">
        <v>0.6</v>
      </c>
      <c r="O31" s="64">
        <v>0.4</v>
      </c>
      <c r="P31" s="62" t="s">
        <v>444</v>
      </c>
      <c r="Q31" s="61">
        <v>24</v>
      </c>
      <c r="R31" s="62" t="s">
        <v>20</v>
      </c>
      <c r="S31" s="63">
        <v>35761</v>
      </c>
      <c r="T31" s="63">
        <v>13015</v>
      </c>
      <c r="U31" s="64">
        <v>98.7</v>
      </c>
      <c r="V31" s="64">
        <v>97.1</v>
      </c>
      <c r="W31" s="64">
        <v>0.9</v>
      </c>
      <c r="X31" s="64">
        <v>2.8</v>
      </c>
      <c r="Y31" s="64"/>
      <c r="Z31" s="64"/>
      <c r="AA31" s="64"/>
      <c r="AB31" s="64">
        <v>0.1</v>
      </c>
      <c r="AC31" s="64">
        <v>0.1</v>
      </c>
      <c r="AD31" s="64">
        <v>0.3</v>
      </c>
      <c r="AE31" s="64">
        <v>0</v>
      </c>
      <c r="AF31" s="62" t="s">
        <v>444</v>
      </c>
    </row>
    <row r="32" spans="1:32" ht="26.25" customHeight="1">
      <c r="A32" s="61">
        <v>25</v>
      </c>
      <c r="B32" s="62" t="s">
        <v>15</v>
      </c>
      <c r="C32" s="63">
        <v>9563899</v>
      </c>
      <c r="D32" s="63">
        <v>8274790</v>
      </c>
      <c r="E32" s="64">
        <v>90.8</v>
      </c>
      <c r="F32" s="64">
        <v>71.2</v>
      </c>
      <c r="G32" s="64">
        <v>8.3000000000000007</v>
      </c>
      <c r="H32" s="64">
        <v>28.2</v>
      </c>
      <c r="I32" s="64"/>
      <c r="J32" s="64"/>
      <c r="K32" s="64"/>
      <c r="L32" s="64">
        <v>0.3</v>
      </c>
      <c r="M32" s="64">
        <v>0.3</v>
      </c>
      <c r="N32" s="64">
        <v>0.6</v>
      </c>
      <c r="O32" s="64">
        <v>0.4</v>
      </c>
      <c r="P32" s="62" t="s">
        <v>445</v>
      </c>
      <c r="Q32" s="61">
        <v>25</v>
      </c>
      <c r="R32" s="62" t="s">
        <v>15</v>
      </c>
      <c r="S32" s="63">
        <v>8929104</v>
      </c>
      <c r="T32" s="63">
        <v>5898836</v>
      </c>
      <c r="U32" s="64">
        <v>96.1</v>
      </c>
      <c r="V32" s="64">
        <v>88</v>
      </c>
      <c r="W32" s="64">
        <v>3.4</v>
      </c>
      <c r="X32" s="64">
        <v>11.1</v>
      </c>
      <c r="Y32" s="64"/>
      <c r="Z32" s="64"/>
      <c r="AA32" s="64"/>
      <c r="AB32" s="64">
        <v>0.2</v>
      </c>
      <c r="AC32" s="64">
        <v>0.4</v>
      </c>
      <c r="AD32" s="64">
        <v>0.3</v>
      </c>
      <c r="AE32" s="64">
        <v>0.4</v>
      </c>
      <c r="AF32" s="62" t="s">
        <v>445</v>
      </c>
    </row>
    <row r="33" spans="1:32" ht="26.25" customHeight="1">
      <c r="A33" s="61">
        <v>26</v>
      </c>
      <c r="B33" s="62" t="s">
        <v>44</v>
      </c>
      <c r="C33" s="63">
        <v>607779</v>
      </c>
      <c r="D33" s="63">
        <v>539680</v>
      </c>
      <c r="E33" s="64">
        <v>59.8</v>
      </c>
      <c r="F33" s="64">
        <v>31.8</v>
      </c>
      <c r="G33" s="64">
        <v>37.700000000000003</v>
      </c>
      <c r="H33" s="64">
        <v>67.599999999999994</v>
      </c>
      <c r="I33" s="64"/>
      <c r="J33" s="64"/>
      <c r="K33" s="64"/>
      <c r="L33" s="64">
        <v>2.5</v>
      </c>
      <c r="M33" s="64">
        <v>0.4</v>
      </c>
      <c r="N33" s="64">
        <v>0.4</v>
      </c>
      <c r="O33" s="64">
        <v>0.2</v>
      </c>
      <c r="P33" s="62" t="s">
        <v>447</v>
      </c>
      <c r="Q33" s="61">
        <v>26</v>
      </c>
      <c r="R33" s="62" t="s">
        <v>44</v>
      </c>
      <c r="S33" s="63">
        <v>235002</v>
      </c>
      <c r="T33" s="63">
        <v>122343</v>
      </c>
      <c r="U33" s="64">
        <v>91.6</v>
      </c>
      <c r="V33" s="64">
        <v>86.4</v>
      </c>
      <c r="W33" s="64">
        <v>7</v>
      </c>
      <c r="X33" s="64">
        <v>13</v>
      </c>
      <c r="Y33" s="64"/>
      <c r="Z33" s="64"/>
      <c r="AA33" s="64"/>
      <c r="AB33" s="64">
        <v>1.2</v>
      </c>
      <c r="AC33" s="64">
        <v>0.4</v>
      </c>
      <c r="AD33" s="64">
        <v>0.2</v>
      </c>
      <c r="AE33" s="64">
        <v>0.2</v>
      </c>
      <c r="AF33" s="62" t="s">
        <v>447</v>
      </c>
    </row>
    <row r="34" spans="1:32" ht="26.25" customHeight="1">
      <c r="A34" s="61">
        <v>27</v>
      </c>
      <c r="B34" s="62" t="s">
        <v>5</v>
      </c>
      <c r="C34" s="63">
        <v>25475071</v>
      </c>
      <c r="D34" s="63">
        <v>20590074</v>
      </c>
      <c r="E34" s="64">
        <v>23.8</v>
      </c>
      <c r="F34" s="64">
        <v>19.8</v>
      </c>
      <c r="G34" s="64">
        <v>75</v>
      </c>
      <c r="H34" s="64">
        <v>79.5</v>
      </c>
      <c r="I34" s="64"/>
      <c r="J34" s="64"/>
      <c r="K34" s="64"/>
      <c r="L34" s="64">
        <v>1.1000000000000001</v>
      </c>
      <c r="M34" s="64">
        <v>0.6</v>
      </c>
      <c r="N34" s="64">
        <v>0.1</v>
      </c>
      <c r="O34" s="64">
        <v>0.1</v>
      </c>
      <c r="P34" s="62" t="s">
        <v>448</v>
      </c>
      <c r="Q34" s="61">
        <v>27</v>
      </c>
      <c r="R34" s="62" t="s">
        <v>5</v>
      </c>
      <c r="S34" s="63">
        <v>7449195</v>
      </c>
      <c r="T34" s="63">
        <v>5170527</v>
      </c>
      <c r="U34" s="64">
        <v>81.400000000000006</v>
      </c>
      <c r="V34" s="64">
        <v>79.900000000000006</v>
      </c>
      <c r="W34" s="64">
        <v>17.2</v>
      </c>
      <c r="X34" s="64">
        <v>19.3</v>
      </c>
      <c r="Y34" s="64"/>
      <c r="Z34" s="64"/>
      <c r="AA34" s="64"/>
      <c r="AB34" s="64">
        <v>0.9</v>
      </c>
      <c r="AC34" s="64">
        <v>0.5</v>
      </c>
      <c r="AD34" s="64">
        <v>0.4</v>
      </c>
      <c r="AE34" s="64">
        <v>0.3</v>
      </c>
      <c r="AF34" s="62" t="s">
        <v>448</v>
      </c>
    </row>
    <row r="35" spans="1:32" ht="26.25" customHeight="1">
      <c r="A35" s="61">
        <v>28</v>
      </c>
      <c r="B35" s="62" t="s">
        <v>6</v>
      </c>
      <c r="C35" s="63">
        <v>1404845</v>
      </c>
      <c r="D35" s="63">
        <v>1196157</v>
      </c>
      <c r="E35" s="64">
        <v>83.1</v>
      </c>
      <c r="F35" s="64">
        <v>50.3</v>
      </c>
      <c r="G35" s="64">
        <v>14.5</v>
      </c>
      <c r="H35" s="64">
        <v>46.7</v>
      </c>
      <c r="I35" s="64"/>
      <c r="J35" s="64"/>
      <c r="K35" s="64"/>
      <c r="L35" s="64">
        <v>2.1</v>
      </c>
      <c r="M35" s="64">
        <v>2.7</v>
      </c>
      <c r="N35" s="64">
        <v>0.3</v>
      </c>
      <c r="O35" s="64">
        <v>0.3</v>
      </c>
      <c r="P35" s="62" t="s">
        <v>449</v>
      </c>
      <c r="Q35" s="61">
        <v>28</v>
      </c>
      <c r="R35" s="62" t="s">
        <v>6</v>
      </c>
      <c r="S35" s="63">
        <v>592223</v>
      </c>
      <c r="T35" s="63">
        <v>390164</v>
      </c>
      <c r="U35" s="64">
        <v>96.5</v>
      </c>
      <c r="V35" s="64">
        <v>90.9</v>
      </c>
      <c r="W35" s="64">
        <v>2.9</v>
      </c>
      <c r="X35" s="64">
        <v>8.4</v>
      </c>
      <c r="Y35" s="64"/>
      <c r="Z35" s="64"/>
      <c r="AA35" s="64"/>
      <c r="AB35" s="64">
        <v>0.4</v>
      </c>
      <c r="AC35" s="64">
        <v>0.4</v>
      </c>
      <c r="AD35" s="64">
        <v>0.3</v>
      </c>
      <c r="AE35" s="64">
        <v>0.3</v>
      </c>
      <c r="AF35" s="62" t="s">
        <v>449</v>
      </c>
    </row>
    <row r="36" spans="1:32" ht="26.25" customHeight="1">
      <c r="A36" s="61">
        <v>29</v>
      </c>
      <c r="B36" s="62" t="s">
        <v>19</v>
      </c>
      <c r="C36" s="63">
        <v>13717186</v>
      </c>
      <c r="D36" s="63">
        <v>11161870</v>
      </c>
      <c r="E36" s="64">
        <v>40.299999999999997</v>
      </c>
      <c r="F36" s="64">
        <v>20.3</v>
      </c>
      <c r="G36" s="64">
        <v>57.8</v>
      </c>
      <c r="H36" s="64">
        <v>79.2</v>
      </c>
      <c r="I36" s="64"/>
      <c r="J36" s="64"/>
      <c r="K36" s="64"/>
      <c r="L36" s="64">
        <v>1.5</v>
      </c>
      <c r="M36" s="64">
        <v>0.5</v>
      </c>
      <c r="N36" s="64">
        <v>0.4</v>
      </c>
      <c r="O36" s="64">
        <v>0.1</v>
      </c>
      <c r="P36" s="62" t="s">
        <v>450</v>
      </c>
      <c r="Q36" s="61">
        <v>29</v>
      </c>
      <c r="R36" s="62" t="s">
        <v>19</v>
      </c>
      <c r="S36" s="63">
        <v>6350113</v>
      </c>
      <c r="T36" s="63">
        <v>4554045</v>
      </c>
      <c r="U36" s="64">
        <v>85.1</v>
      </c>
      <c r="V36" s="64">
        <v>79.599999999999994</v>
      </c>
      <c r="W36" s="64">
        <v>12.7</v>
      </c>
      <c r="X36" s="64">
        <v>19.5</v>
      </c>
      <c r="Y36" s="64"/>
      <c r="Z36" s="64"/>
      <c r="AA36" s="64"/>
      <c r="AB36" s="64">
        <v>1.6</v>
      </c>
      <c r="AC36" s="64">
        <v>0.6</v>
      </c>
      <c r="AD36" s="64">
        <v>6</v>
      </c>
      <c r="AE36" s="64">
        <v>0.3</v>
      </c>
      <c r="AF36" s="62" t="s">
        <v>450</v>
      </c>
    </row>
    <row r="37" spans="1:32" ht="31.5" customHeight="1">
      <c r="A37" s="61">
        <v>30</v>
      </c>
      <c r="B37" s="62" t="s">
        <v>589</v>
      </c>
      <c r="C37" s="63">
        <v>59030</v>
      </c>
      <c r="D37" s="63">
        <v>49653</v>
      </c>
      <c r="E37" s="64">
        <v>79.400000000000006</v>
      </c>
      <c r="F37" s="64">
        <v>68.099999999999994</v>
      </c>
      <c r="G37" s="64">
        <v>19.3</v>
      </c>
      <c r="H37" s="64">
        <v>29.9</v>
      </c>
      <c r="I37" s="64"/>
      <c r="J37" s="64"/>
      <c r="K37" s="64"/>
      <c r="L37" s="64">
        <v>0.8</v>
      </c>
      <c r="M37" s="64">
        <v>1.2</v>
      </c>
      <c r="N37" s="64">
        <v>0.6</v>
      </c>
      <c r="O37" s="64">
        <v>0.8</v>
      </c>
      <c r="P37" s="66" t="s">
        <v>502</v>
      </c>
      <c r="Q37" s="61">
        <v>30</v>
      </c>
      <c r="R37" s="62" t="s">
        <v>589</v>
      </c>
      <c r="S37" s="63">
        <v>34346</v>
      </c>
      <c r="T37" s="63">
        <v>23409</v>
      </c>
      <c r="U37" s="64">
        <v>97.7</v>
      </c>
      <c r="V37" s="64">
        <v>95.2</v>
      </c>
      <c r="W37" s="64">
        <v>1.9</v>
      </c>
      <c r="X37" s="64">
        <v>4.3</v>
      </c>
      <c r="Y37" s="64"/>
      <c r="Z37" s="64"/>
      <c r="AA37" s="64"/>
      <c r="AB37" s="64">
        <v>0.1</v>
      </c>
      <c r="AC37" s="64">
        <v>0.2</v>
      </c>
      <c r="AD37" s="64">
        <v>0.2</v>
      </c>
      <c r="AE37" s="64">
        <v>0.2</v>
      </c>
      <c r="AF37" s="66" t="s">
        <v>502</v>
      </c>
    </row>
    <row r="38" spans="1:32" ht="20.25" customHeight="1">
      <c r="A38" s="61">
        <v>31</v>
      </c>
      <c r="B38" s="62" t="s">
        <v>204</v>
      </c>
      <c r="C38" s="63">
        <v>6785</v>
      </c>
      <c r="D38" s="63">
        <v>21302</v>
      </c>
      <c r="E38" s="64">
        <v>97.3</v>
      </c>
      <c r="F38" s="64">
        <v>97.4</v>
      </c>
      <c r="G38" s="64">
        <v>2.4</v>
      </c>
      <c r="H38" s="64">
        <v>2.1</v>
      </c>
      <c r="I38" s="64"/>
      <c r="J38" s="64"/>
      <c r="K38" s="64"/>
      <c r="L38" s="64">
        <v>0.2</v>
      </c>
      <c r="M38" s="64">
        <v>0.3</v>
      </c>
      <c r="N38" s="64">
        <v>0.1</v>
      </c>
      <c r="O38" s="64">
        <v>0.2</v>
      </c>
      <c r="P38" s="62" t="s">
        <v>451</v>
      </c>
      <c r="Q38" s="61">
        <v>31</v>
      </c>
      <c r="R38" s="62" t="s">
        <v>204</v>
      </c>
      <c r="S38" s="63">
        <v>228276</v>
      </c>
      <c r="T38" s="63">
        <v>180576</v>
      </c>
      <c r="U38" s="64">
        <v>98.4</v>
      </c>
      <c r="V38" s="64">
        <v>96.7</v>
      </c>
      <c r="W38" s="64">
        <v>1.1000000000000001</v>
      </c>
      <c r="X38" s="64">
        <v>2.9</v>
      </c>
      <c r="Y38" s="64"/>
      <c r="Z38" s="64"/>
      <c r="AA38" s="64"/>
      <c r="AB38" s="64">
        <v>0.2</v>
      </c>
      <c r="AC38" s="64">
        <v>0.2</v>
      </c>
      <c r="AD38" s="64">
        <v>0.2</v>
      </c>
      <c r="AE38" s="64">
        <v>0.2</v>
      </c>
      <c r="AF38" s="62" t="s">
        <v>451</v>
      </c>
    </row>
    <row r="39" spans="1:32" ht="20.25" customHeight="1">
      <c r="A39" s="61">
        <v>32</v>
      </c>
      <c r="B39" s="62" t="s">
        <v>183</v>
      </c>
      <c r="C39" s="63">
        <v>35408</v>
      </c>
      <c r="D39" s="63">
        <v>32783</v>
      </c>
      <c r="E39" s="64">
        <v>91.7</v>
      </c>
      <c r="F39" s="64">
        <v>82.6</v>
      </c>
      <c r="G39" s="64">
        <v>7.9</v>
      </c>
      <c r="H39" s="64">
        <v>16</v>
      </c>
      <c r="I39" s="64"/>
      <c r="J39" s="64"/>
      <c r="K39" s="64"/>
      <c r="L39" s="64">
        <v>0.1</v>
      </c>
      <c r="M39" s="64">
        <v>0.3</v>
      </c>
      <c r="N39" s="64">
        <v>0.6</v>
      </c>
      <c r="O39" s="64">
        <v>1</v>
      </c>
      <c r="P39" s="62" t="s">
        <v>459</v>
      </c>
      <c r="Q39" s="61">
        <v>32</v>
      </c>
      <c r="R39" s="62" t="s">
        <v>183</v>
      </c>
      <c r="S39" s="63">
        <v>37655</v>
      </c>
      <c r="T39" s="63">
        <v>11190</v>
      </c>
      <c r="U39" s="64">
        <v>98.5</v>
      </c>
      <c r="V39" s="64">
        <v>95.8</v>
      </c>
      <c r="W39" s="64">
        <v>1.4</v>
      </c>
      <c r="X39" s="64">
        <v>3.8</v>
      </c>
      <c r="Y39" s="64"/>
      <c r="Z39" s="64"/>
      <c r="AA39" s="64"/>
      <c r="AB39" s="64">
        <v>0</v>
      </c>
      <c r="AC39" s="64">
        <v>0.3</v>
      </c>
      <c r="AD39" s="64">
        <v>0.1</v>
      </c>
      <c r="AE39" s="64">
        <v>0</v>
      </c>
      <c r="AF39" s="62" t="s">
        <v>459</v>
      </c>
    </row>
    <row r="40" spans="1:32" ht="20.25" customHeight="1">
      <c r="A40" s="61">
        <v>33</v>
      </c>
      <c r="B40" s="62" t="s">
        <v>159</v>
      </c>
      <c r="C40" s="63">
        <v>12750</v>
      </c>
      <c r="D40" s="63">
        <v>22091</v>
      </c>
      <c r="E40" s="64">
        <v>98.3</v>
      </c>
      <c r="F40" s="64">
        <v>97.5</v>
      </c>
      <c r="G40" s="64">
        <v>1.5</v>
      </c>
      <c r="H40" s="64">
        <v>2</v>
      </c>
      <c r="I40" s="64"/>
      <c r="J40" s="64"/>
      <c r="K40" s="64"/>
      <c r="L40" s="64">
        <v>0.1</v>
      </c>
      <c r="M40" s="64">
        <v>0.2</v>
      </c>
      <c r="N40" s="64">
        <v>0.2</v>
      </c>
      <c r="O40" s="64">
        <v>0.4</v>
      </c>
      <c r="P40" s="62" t="s">
        <v>460</v>
      </c>
      <c r="Q40" s="61">
        <v>33</v>
      </c>
      <c r="R40" s="62" t="s">
        <v>159</v>
      </c>
      <c r="S40" s="63">
        <v>47631</v>
      </c>
      <c r="T40" s="63">
        <v>12251</v>
      </c>
      <c r="U40" s="64">
        <v>99.3</v>
      </c>
      <c r="V40" s="64">
        <v>98.3</v>
      </c>
      <c r="W40" s="64">
        <v>0.6</v>
      </c>
      <c r="X40" s="64">
        <v>1.3</v>
      </c>
      <c r="Y40" s="64"/>
      <c r="Z40" s="64"/>
      <c r="AA40" s="64"/>
      <c r="AB40" s="64">
        <v>0.1</v>
      </c>
      <c r="AC40" s="64">
        <v>0.1</v>
      </c>
      <c r="AD40" s="64">
        <v>0.1</v>
      </c>
      <c r="AE40" s="64">
        <v>0.3</v>
      </c>
      <c r="AF40" s="62" t="s">
        <v>460</v>
      </c>
    </row>
    <row r="41" spans="1:32" ht="20.25" customHeight="1">
      <c r="A41" s="61">
        <v>34</v>
      </c>
      <c r="B41" s="62" t="s">
        <v>160</v>
      </c>
      <c r="C41" s="63">
        <v>2523</v>
      </c>
      <c r="D41" s="63">
        <v>5351</v>
      </c>
      <c r="E41" s="64">
        <v>99.8</v>
      </c>
      <c r="F41" s="64">
        <v>99.7</v>
      </c>
      <c r="G41" s="64">
        <v>0.2</v>
      </c>
      <c r="H41" s="64">
        <v>0.1</v>
      </c>
      <c r="I41" s="64"/>
      <c r="J41" s="64"/>
      <c r="K41" s="64"/>
      <c r="L41" s="64">
        <v>0</v>
      </c>
      <c r="M41" s="64">
        <v>0.1</v>
      </c>
      <c r="N41" s="64">
        <v>0</v>
      </c>
      <c r="O41" s="64">
        <v>0</v>
      </c>
      <c r="P41" s="62" t="s">
        <v>452</v>
      </c>
      <c r="Q41" s="61">
        <v>34</v>
      </c>
      <c r="R41" s="62" t="s">
        <v>160</v>
      </c>
      <c r="S41" s="63">
        <v>8180</v>
      </c>
      <c r="T41" s="63">
        <v>3889</v>
      </c>
      <c r="U41" s="64">
        <v>99.7</v>
      </c>
      <c r="V41" s="64">
        <v>99.7</v>
      </c>
      <c r="W41" s="64">
        <v>0.2</v>
      </c>
      <c r="X41" s="64">
        <v>0.3</v>
      </c>
      <c r="Y41" s="64"/>
      <c r="Z41" s="64"/>
      <c r="AA41" s="64"/>
      <c r="AB41" s="64">
        <v>0.1</v>
      </c>
      <c r="AC41" s="64">
        <v>0</v>
      </c>
      <c r="AD41" s="64">
        <v>0</v>
      </c>
      <c r="AE41" s="64">
        <v>0</v>
      </c>
      <c r="AF41" s="62" t="s">
        <v>452</v>
      </c>
    </row>
    <row r="42" spans="1:32" ht="20.25" customHeight="1">
      <c r="A42" s="61">
        <v>35</v>
      </c>
      <c r="B42" s="62" t="s">
        <v>161</v>
      </c>
      <c r="C42" s="63">
        <v>95133</v>
      </c>
      <c r="D42" s="63">
        <v>72199</v>
      </c>
      <c r="E42" s="64">
        <v>95.8</v>
      </c>
      <c r="F42" s="64">
        <v>81</v>
      </c>
      <c r="G42" s="64">
        <v>3.6</v>
      </c>
      <c r="H42" s="64">
        <v>18.600000000000001</v>
      </c>
      <c r="I42" s="64"/>
      <c r="J42" s="64"/>
      <c r="K42" s="64"/>
      <c r="L42" s="64">
        <v>0.2</v>
      </c>
      <c r="M42" s="64">
        <v>0.2</v>
      </c>
      <c r="N42" s="64">
        <v>0.5</v>
      </c>
      <c r="O42" s="64">
        <v>0.1</v>
      </c>
      <c r="P42" s="62" t="s">
        <v>453</v>
      </c>
      <c r="Q42" s="61">
        <v>35</v>
      </c>
      <c r="R42" s="62" t="s">
        <v>161</v>
      </c>
      <c r="S42" s="63">
        <v>206143</v>
      </c>
      <c r="T42" s="63">
        <v>136456</v>
      </c>
      <c r="U42" s="64">
        <v>98.5</v>
      </c>
      <c r="V42" s="64">
        <v>91.4</v>
      </c>
      <c r="W42" s="64">
        <v>1.3</v>
      </c>
      <c r="X42" s="64">
        <v>8.1999999999999993</v>
      </c>
      <c r="Y42" s="64"/>
      <c r="Z42" s="64"/>
      <c r="AA42" s="64"/>
      <c r="AB42" s="64">
        <v>0.1</v>
      </c>
      <c r="AC42" s="64">
        <v>0.2</v>
      </c>
      <c r="AD42" s="64">
        <v>0.1</v>
      </c>
      <c r="AE42" s="64">
        <v>0.1</v>
      </c>
      <c r="AF42" s="62" t="s">
        <v>453</v>
      </c>
    </row>
    <row r="43" spans="1:32" ht="20.25" customHeight="1">
      <c r="A43" s="67"/>
      <c r="B43" s="67" t="s">
        <v>184</v>
      </c>
      <c r="C43" s="68">
        <f>SUM(C8:C42)</f>
        <v>167874291</v>
      </c>
      <c r="D43" s="68">
        <f>SUM(D8:D42)</f>
        <v>138271559</v>
      </c>
      <c r="E43" s="69">
        <v>55.3</v>
      </c>
      <c r="F43" s="69">
        <v>43.5</v>
      </c>
      <c r="G43" s="69">
        <v>43.2</v>
      </c>
      <c r="H43" s="69">
        <v>55.6</v>
      </c>
      <c r="I43" s="69"/>
      <c r="J43" s="69"/>
      <c r="K43" s="69"/>
      <c r="L43" s="69">
        <v>1</v>
      </c>
      <c r="M43" s="69">
        <v>0.6</v>
      </c>
      <c r="N43" s="69">
        <v>0.5</v>
      </c>
      <c r="O43" s="69">
        <v>0.3</v>
      </c>
      <c r="P43" s="67" t="s">
        <v>506</v>
      </c>
      <c r="Q43" s="67"/>
      <c r="R43" s="67" t="s">
        <v>184</v>
      </c>
      <c r="S43" s="68">
        <v>78865937</v>
      </c>
      <c r="T43" s="68">
        <v>53692376</v>
      </c>
      <c r="U43" s="69">
        <v>92.7</v>
      </c>
      <c r="V43" s="69">
        <v>87.6</v>
      </c>
      <c r="W43" s="69">
        <v>6.5</v>
      </c>
      <c r="X43" s="69">
        <v>11.6</v>
      </c>
      <c r="Y43" s="69">
        <v>0.4</v>
      </c>
      <c r="Z43" s="69">
        <v>0.2</v>
      </c>
      <c r="AA43" s="69">
        <v>0.2</v>
      </c>
      <c r="AB43" s="69">
        <v>0.5</v>
      </c>
      <c r="AC43" s="69">
        <v>0.5</v>
      </c>
      <c r="AD43" s="69">
        <v>0.3</v>
      </c>
      <c r="AE43" s="69">
        <v>0.4</v>
      </c>
      <c r="AF43" s="67" t="s">
        <v>506</v>
      </c>
    </row>
    <row r="44" spans="1:32" ht="20.25" customHeight="1">
      <c r="A44" s="480" t="s">
        <v>213</v>
      </c>
      <c r="B44" s="480"/>
      <c r="C44" s="480"/>
      <c r="D44" s="480"/>
      <c r="E44" s="70"/>
      <c r="F44" s="70"/>
      <c r="G44" s="481" t="s">
        <v>352</v>
      </c>
      <c r="H44" s="481"/>
      <c r="I44" s="481"/>
      <c r="J44" s="481"/>
      <c r="K44" s="481"/>
      <c r="L44" s="481"/>
      <c r="M44" s="481"/>
      <c r="N44" s="481"/>
      <c r="O44" s="481"/>
      <c r="P44" s="481"/>
      <c r="Q44" s="480" t="s">
        <v>213</v>
      </c>
      <c r="R44" s="480"/>
      <c r="S44" s="480"/>
      <c r="T44" s="480"/>
      <c r="U44" s="480"/>
      <c r="V44" s="70"/>
      <c r="W44" s="70"/>
      <c r="X44" s="481" t="s">
        <v>352</v>
      </c>
      <c r="Y44" s="481"/>
      <c r="Z44" s="481"/>
      <c r="AA44" s="481"/>
      <c r="AB44" s="481"/>
      <c r="AC44" s="481"/>
      <c r="AD44" s="481"/>
      <c r="AE44" s="481"/>
      <c r="AF44" s="481"/>
    </row>
    <row r="45" spans="1:32" ht="20.25" customHeight="1">
      <c r="A45" s="71" t="s">
        <v>404</v>
      </c>
      <c r="Q45" s="71" t="s">
        <v>404</v>
      </c>
    </row>
  </sheetData>
  <sortState ref="B9:AG43">
    <sortCondition ref="B9:B43"/>
  </sortState>
  <mergeCells count="30">
    <mergeCell ref="Q44:U44"/>
    <mergeCell ref="X44:AF44"/>
    <mergeCell ref="G44:P44"/>
    <mergeCell ref="A44:D44"/>
    <mergeCell ref="P4:P7"/>
    <mergeCell ref="AF4:AF7"/>
    <mergeCell ref="S4:T6"/>
    <mergeCell ref="U4:AE4"/>
    <mergeCell ref="Q4:Q7"/>
    <mergeCell ref="AB5:AC6"/>
    <mergeCell ref="AD5:AE6"/>
    <mergeCell ref="R4:R7"/>
    <mergeCell ref="U5:V6"/>
    <mergeCell ref="W5:X6"/>
    <mergeCell ref="Y5:Z6"/>
    <mergeCell ref="A4:A7"/>
    <mergeCell ref="B4:B7"/>
    <mergeCell ref="E5:F6"/>
    <mergeCell ref="G5:H6"/>
    <mergeCell ref="I5:J6"/>
    <mergeCell ref="C4:D6"/>
    <mergeCell ref="E4:O4"/>
    <mergeCell ref="L5:M6"/>
    <mergeCell ref="N5:O6"/>
    <mergeCell ref="R1:AF1"/>
    <mergeCell ref="A2:P2"/>
    <mergeCell ref="R2:AF2"/>
    <mergeCell ref="C3:O3"/>
    <mergeCell ref="T3:AE3"/>
    <mergeCell ref="A1:P1"/>
  </mergeCells>
  <pageMargins left="0.46" right="0.28000000000000003" top="0.75" bottom="0.75" header="0.3" footer="0.3"/>
  <pageSetup scale="60" fitToHeight="0" orientation="portrait" r:id="rId1"/>
  <colBreaks count="1" manualBreakCount="1">
    <brk id="16" max="1048575" man="1"/>
  </col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67"/>
  <sheetViews>
    <sheetView view="pageBreakPreview" topLeftCell="A52" zoomScaleSheetLayoutView="100" workbookViewId="0">
      <selection activeCell="W16" sqref="W16"/>
    </sheetView>
  </sheetViews>
  <sheetFormatPr defaultColWidth="9" defaultRowHeight="15"/>
  <cols>
    <col min="1" max="1" width="22" style="47" customWidth="1"/>
    <col min="2" max="2" width="13.140625" style="47" customWidth="1"/>
    <col min="3" max="3" width="10.42578125" style="47" customWidth="1"/>
    <col min="4" max="4" width="10.140625" style="47" customWidth="1"/>
    <col min="5" max="5" width="9.28515625" style="47" customWidth="1"/>
    <col min="6" max="6" width="10.7109375" style="47" customWidth="1"/>
    <col min="7" max="7" width="9.28515625" style="47" customWidth="1"/>
    <col min="8" max="8" width="12.42578125" style="47" customWidth="1"/>
    <col min="9" max="9" width="9.28515625" style="47" customWidth="1"/>
    <col min="10" max="10" width="19.140625" style="43" customWidth="1"/>
    <col min="11" max="16384" width="9" style="43"/>
  </cols>
  <sheetData>
    <row r="1" spans="1:10" s="37" customFormat="1" ht="21.75" customHeight="1">
      <c r="A1" s="493" t="s">
        <v>538</v>
      </c>
      <c r="B1" s="493"/>
      <c r="C1" s="493"/>
      <c r="D1" s="493"/>
      <c r="E1" s="493"/>
      <c r="F1" s="493"/>
      <c r="G1" s="493"/>
      <c r="H1" s="493"/>
      <c r="I1" s="493"/>
      <c r="J1" s="493"/>
    </row>
    <row r="2" spans="1:10" s="37" customFormat="1" ht="21.75" customHeight="1">
      <c r="A2" s="493" t="s">
        <v>537</v>
      </c>
      <c r="B2" s="493"/>
      <c r="C2" s="493"/>
      <c r="D2" s="493"/>
      <c r="E2" s="493"/>
      <c r="F2" s="493"/>
      <c r="G2" s="493"/>
      <c r="H2" s="493"/>
      <c r="I2" s="493"/>
      <c r="J2" s="493"/>
    </row>
    <row r="3" spans="1:10" s="39" customFormat="1" ht="15.75" customHeight="1">
      <c r="A3" s="38"/>
      <c r="B3" s="492" t="s">
        <v>557</v>
      </c>
      <c r="C3" s="492"/>
      <c r="D3" s="492"/>
      <c r="E3" s="492"/>
      <c r="F3" s="492"/>
      <c r="G3" s="492"/>
      <c r="H3" s="498" t="s">
        <v>353</v>
      </c>
      <c r="I3" s="498"/>
      <c r="J3" s="498"/>
    </row>
    <row r="4" spans="1:10" s="40" customFormat="1" ht="30" customHeight="1">
      <c r="A4" s="499" t="s">
        <v>174</v>
      </c>
      <c r="B4" s="489" t="s">
        <v>592</v>
      </c>
      <c r="C4" s="490"/>
      <c r="D4" s="490"/>
      <c r="E4" s="490"/>
      <c r="F4" s="490"/>
      <c r="G4" s="491"/>
      <c r="H4" s="487" t="s">
        <v>357</v>
      </c>
      <c r="I4" s="487" t="s">
        <v>358</v>
      </c>
      <c r="J4" s="496" t="s">
        <v>384</v>
      </c>
    </row>
    <row r="5" spans="1:10" s="40" customFormat="1" ht="109.5" customHeight="1">
      <c r="A5" s="500"/>
      <c r="B5" s="36" t="s">
        <v>555</v>
      </c>
      <c r="C5" s="36" t="s">
        <v>354</v>
      </c>
      <c r="D5" s="36" t="s">
        <v>355</v>
      </c>
      <c r="E5" s="36" t="s">
        <v>356</v>
      </c>
      <c r="F5" s="36" t="s">
        <v>360</v>
      </c>
      <c r="G5" s="36" t="s">
        <v>556</v>
      </c>
      <c r="H5" s="488"/>
      <c r="I5" s="488"/>
      <c r="J5" s="497"/>
    </row>
    <row r="6" spans="1:10" ht="12.75" customHeight="1">
      <c r="A6" s="41" t="s">
        <v>37</v>
      </c>
      <c r="B6" s="41">
        <v>3</v>
      </c>
      <c r="C6" s="42">
        <v>110</v>
      </c>
      <c r="D6" s="42">
        <v>885</v>
      </c>
      <c r="E6" s="42">
        <v>3</v>
      </c>
      <c r="F6" s="42">
        <v>0</v>
      </c>
      <c r="G6" s="42">
        <v>1000</v>
      </c>
      <c r="H6" s="42">
        <v>148825</v>
      </c>
      <c r="I6" s="42">
        <v>2239</v>
      </c>
      <c r="J6" s="41" t="s">
        <v>421</v>
      </c>
    </row>
    <row r="7" spans="1:10" ht="12.75" customHeight="1">
      <c r="A7" s="41" t="s">
        <v>43</v>
      </c>
      <c r="B7" s="41">
        <v>38</v>
      </c>
      <c r="C7" s="42">
        <v>285</v>
      </c>
      <c r="D7" s="42">
        <v>491</v>
      </c>
      <c r="E7" s="42">
        <v>152</v>
      </c>
      <c r="F7" s="42">
        <v>33</v>
      </c>
      <c r="G7" s="42">
        <v>1000</v>
      </c>
      <c r="H7" s="42">
        <v>1644</v>
      </c>
      <c r="I7" s="42">
        <v>348</v>
      </c>
      <c r="J7" s="41" t="s">
        <v>422</v>
      </c>
    </row>
    <row r="8" spans="1:10" ht="12.75" customHeight="1">
      <c r="A8" s="42" t="s">
        <v>22</v>
      </c>
      <c r="B8" s="41">
        <v>3</v>
      </c>
      <c r="C8" s="42">
        <v>606</v>
      </c>
      <c r="D8" s="42">
        <v>370</v>
      </c>
      <c r="E8" s="42">
        <v>20</v>
      </c>
      <c r="F8" s="42">
        <v>0</v>
      </c>
      <c r="G8" s="42">
        <v>1000</v>
      </c>
      <c r="H8" s="42">
        <v>46001</v>
      </c>
      <c r="I8" s="42">
        <v>800</v>
      </c>
      <c r="J8" s="42" t="s">
        <v>423</v>
      </c>
    </row>
    <row r="9" spans="1:10" ht="12.75" customHeight="1">
      <c r="A9" s="42" t="s">
        <v>17</v>
      </c>
      <c r="B9" s="41">
        <v>14</v>
      </c>
      <c r="C9" s="42">
        <v>840</v>
      </c>
      <c r="D9" s="42">
        <v>138</v>
      </c>
      <c r="E9" s="42">
        <v>6</v>
      </c>
      <c r="F9" s="42">
        <v>2</v>
      </c>
      <c r="G9" s="42">
        <v>1000</v>
      </c>
      <c r="H9" s="42">
        <v>136324</v>
      </c>
      <c r="I9" s="42">
        <v>2844</v>
      </c>
      <c r="J9" s="42" t="s">
        <v>424</v>
      </c>
    </row>
    <row r="10" spans="1:10" ht="12.75" customHeight="1">
      <c r="A10" s="42" t="s">
        <v>7</v>
      </c>
      <c r="B10" s="41">
        <v>0</v>
      </c>
      <c r="C10" s="42">
        <v>231</v>
      </c>
      <c r="D10" s="42">
        <v>760</v>
      </c>
      <c r="E10" s="42">
        <v>7</v>
      </c>
      <c r="F10" s="42">
        <v>2</v>
      </c>
      <c r="G10" s="42">
        <v>1000</v>
      </c>
      <c r="H10" s="42">
        <v>39421</v>
      </c>
      <c r="I10" s="42">
        <v>640</v>
      </c>
      <c r="J10" s="42" t="s">
        <v>425</v>
      </c>
    </row>
    <row r="11" spans="1:10" ht="12.75" customHeight="1">
      <c r="A11" s="42" t="s">
        <v>33</v>
      </c>
      <c r="B11" s="41">
        <v>11</v>
      </c>
      <c r="C11" s="42">
        <v>119</v>
      </c>
      <c r="D11" s="42">
        <v>867</v>
      </c>
      <c r="E11" s="42">
        <v>3</v>
      </c>
      <c r="F11" s="42">
        <v>0</v>
      </c>
      <c r="G11" s="42">
        <v>1000</v>
      </c>
      <c r="H11" s="42">
        <v>65922</v>
      </c>
      <c r="I11" s="42">
        <v>1084</v>
      </c>
      <c r="J11" s="42" t="s">
        <v>428</v>
      </c>
    </row>
    <row r="12" spans="1:10" ht="12.75" customHeight="1">
      <c r="A12" s="42" t="s">
        <v>1</v>
      </c>
      <c r="B12" s="41">
        <v>3</v>
      </c>
      <c r="C12" s="42">
        <v>102</v>
      </c>
      <c r="D12" s="42">
        <v>889</v>
      </c>
      <c r="E12" s="42">
        <v>6</v>
      </c>
      <c r="F12" s="42">
        <v>0</v>
      </c>
      <c r="G12" s="42">
        <v>1000</v>
      </c>
      <c r="H12" s="42">
        <v>30582</v>
      </c>
      <c r="I12" s="42">
        <v>572</v>
      </c>
      <c r="J12" s="42" t="s">
        <v>429</v>
      </c>
    </row>
    <row r="13" spans="1:10" ht="12.75" customHeight="1">
      <c r="A13" s="42" t="s">
        <v>2</v>
      </c>
      <c r="B13" s="41">
        <v>4</v>
      </c>
      <c r="C13" s="42">
        <v>13</v>
      </c>
      <c r="D13" s="42">
        <v>960</v>
      </c>
      <c r="E13" s="42">
        <v>23</v>
      </c>
      <c r="F13" s="42">
        <v>0</v>
      </c>
      <c r="G13" s="42">
        <v>1000</v>
      </c>
      <c r="H13" s="42">
        <v>13577</v>
      </c>
      <c r="I13" s="42">
        <v>672</v>
      </c>
      <c r="J13" s="42" t="s">
        <v>430</v>
      </c>
    </row>
    <row r="14" spans="1:10" ht="12.75" customHeight="1">
      <c r="A14" s="42" t="s">
        <v>30</v>
      </c>
      <c r="B14" s="41">
        <v>4</v>
      </c>
      <c r="C14" s="42">
        <v>31</v>
      </c>
      <c r="D14" s="42">
        <v>944</v>
      </c>
      <c r="E14" s="42">
        <v>21</v>
      </c>
      <c r="F14" s="42">
        <v>0</v>
      </c>
      <c r="G14" s="42">
        <v>1000</v>
      </c>
      <c r="H14" s="42">
        <v>12913</v>
      </c>
      <c r="I14" s="42">
        <v>472</v>
      </c>
      <c r="J14" s="42" t="s">
        <v>431</v>
      </c>
    </row>
    <row r="15" spans="1:10" ht="12.75" customHeight="1">
      <c r="A15" s="42" t="s">
        <v>18</v>
      </c>
      <c r="B15" s="41">
        <v>1</v>
      </c>
      <c r="C15" s="42">
        <v>657</v>
      </c>
      <c r="D15" s="42">
        <v>339</v>
      </c>
      <c r="E15" s="42">
        <v>3</v>
      </c>
      <c r="F15" s="42">
        <v>0</v>
      </c>
      <c r="G15" s="42">
        <v>1000</v>
      </c>
      <c r="H15" s="42">
        <v>41668</v>
      </c>
      <c r="I15" s="42">
        <v>851</v>
      </c>
      <c r="J15" s="42" t="s">
        <v>432</v>
      </c>
    </row>
    <row r="16" spans="1:10" ht="12.75" customHeight="1">
      <c r="A16" s="42" t="s">
        <v>13</v>
      </c>
      <c r="B16" s="41">
        <v>7</v>
      </c>
      <c r="C16" s="42">
        <v>72</v>
      </c>
      <c r="D16" s="42">
        <v>921</v>
      </c>
      <c r="E16" s="42">
        <v>0</v>
      </c>
      <c r="F16" s="42">
        <v>0</v>
      </c>
      <c r="G16" s="42">
        <v>1000</v>
      </c>
      <c r="H16" s="42">
        <v>76206</v>
      </c>
      <c r="I16" s="42">
        <v>1180</v>
      </c>
      <c r="J16" s="42" t="s">
        <v>433</v>
      </c>
    </row>
    <row r="17" spans="1:10" ht="12.75" customHeight="1">
      <c r="A17" s="42" t="s">
        <v>14</v>
      </c>
      <c r="B17" s="41">
        <v>0</v>
      </c>
      <c r="C17" s="42">
        <v>100</v>
      </c>
      <c r="D17" s="42">
        <v>893</v>
      </c>
      <c r="E17" s="42">
        <v>7</v>
      </c>
      <c r="F17" s="42">
        <v>0</v>
      </c>
      <c r="G17" s="42">
        <v>1000</v>
      </c>
      <c r="H17" s="42">
        <v>54827</v>
      </c>
      <c r="I17" s="42">
        <v>896</v>
      </c>
      <c r="J17" s="42" t="s">
        <v>434</v>
      </c>
    </row>
    <row r="18" spans="1:10" ht="12.75" customHeight="1">
      <c r="A18" s="42" t="s">
        <v>8</v>
      </c>
      <c r="B18" s="41">
        <v>3</v>
      </c>
      <c r="C18" s="42">
        <v>240</v>
      </c>
      <c r="D18" s="42">
        <v>753</v>
      </c>
      <c r="E18" s="42">
        <v>4</v>
      </c>
      <c r="F18" s="42">
        <v>0</v>
      </c>
      <c r="G18" s="42">
        <v>1000</v>
      </c>
      <c r="H18" s="42">
        <v>92609</v>
      </c>
      <c r="I18" s="42">
        <v>1779</v>
      </c>
      <c r="J18" s="42" t="s">
        <v>435</v>
      </c>
    </row>
    <row r="19" spans="1:10" ht="12.75" customHeight="1">
      <c r="A19" s="42" t="s">
        <v>35</v>
      </c>
      <c r="B19" s="41">
        <v>4</v>
      </c>
      <c r="C19" s="42">
        <v>241</v>
      </c>
      <c r="D19" s="42">
        <v>751</v>
      </c>
      <c r="E19" s="42">
        <v>3</v>
      </c>
      <c r="F19" s="42">
        <v>0</v>
      </c>
      <c r="G19" s="42">
        <v>1000</v>
      </c>
      <c r="H19" s="42">
        <v>125352</v>
      </c>
      <c r="I19" s="42">
        <v>2014</v>
      </c>
      <c r="J19" s="42" t="s">
        <v>436</v>
      </c>
    </row>
    <row r="20" spans="1:10" ht="12.75" customHeight="1">
      <c r="A20" s="42" t="s">
        <v>23</v>
      </c>
      <c r="B20" s="41">
        <v>11</v>
      </c>
      <c r="C20" s="42">
        <v>116</v>
      </c>
      <c r="D20" s="42">
        <v>851</v>
      </c>
      <c r="E20" s="42">
        <v>11</v>
      </c>
      <c r="F20" s="42">
        <v>10</v>
      </c>
      <c r="G20" s="42">
        <v>1000</v>
      </c>
      <c r="H20" s="42">
        <v>3070</v>
      </c>
      <c r="I20" s="42">
        <v>768</v>
      </c>
      <c r="J20" s="42" t="s">
        <v>437</v>
      </c>
    </row>
    <row r="21" spans="1:10" ht="12.75" customHeight="1">
      <c r="A21" s="42" t="s">
        <v>24</v>
      </c>
      <c r="B21" s="41">
        <v>0</v>
      </c>
      <c r="C21" s="42">
        <v>272</v>
      </c>
      <c r="D21" s="42">
        <v>728</v>
      </c>
      <c r="E21" s="42">
        <v>0</v>
      </c>
      <c r="F21" s="42">
        <v>0</v>
      </c>
      <c r="G21" s="42">
        <v>1000</v>
      </c>
      <c r="H21" s="42">
        <v>3990</v>
      </c>
      <c r="I21" s="42">
        <v>512</v>
      </c>
      <c r="J21" s="42" t="s">
        <v>438</v>
      </c>
    </row>
    <row r="22" spans="1:10" ht="12.75" customHeight="1">
      <c r="A22" s="42" t="s">
        <v>45</v>
      </c>
      <c r="B22" s="41">
        <v>0</v>
      </c>
      <c r="C22" s="42">
        <v>9</v>
      </c>
      <c r="D22" s="42">
        <v>990</v>
      </c>
      <c r="E22" s="42">
        <v>0</v>
      </c>
      <c r="F22" s="42">
        <v>0</v>
      </c>
      <c r="G22" s="42">
        <v>1000</v>
      </c>
      <c r="H22" s="42">
        <v>1496</v>
      </c>
      <c r="I22" s="42">
        <v>512</v>
      </c>
      <c r="J22" s="42" t="s">
        <v>440</v>
      </c>
    </row>
    <row r="23" spans="1:10" ht="12.75" customHeight="1">
      <c r="A23" s="42" t="s">
        <v>41</v>
      </c>
      <c r="B23" s="41">
        <v>4</v>
      </c>
      <c r="C23" s="42">
        <v>636</v>
      </c>
      <c r="D23" s="42">
        <v>359</v>
      </c>
      <c r="E23" s="42">
        <v>2</v>
      </c>
      <c r="F23" s="42">
        <v>0</v>
      </c>
      <c r="G23" s="42">
        <v>1000</v>
      </c>
      <c r="H23" s="42">
        <v>70923</v>
      </c>
      <c r="I23" s="42">
        <v>1532</v>
      </c>
      <c r="J23" s="42" t="s">
        <v>441</v>
      </c>
    </row>
    <row r="24" spans="1:10" ht="12.75" customHeight="1">
      <c r="A24" s="42" t="s">
        <v>4</v>
      </c>
      <c r="B24" s="41">
        <v>6</v>
      </c>
      <c r="C24" s="42">
        <v>4</v>
      </c>
      <c r="D24" s="42">
        <v>957</v>
      </c>
      <c r="E24" s="42">
        <v>32</v>
      </c>
      <c r="F24" s="42">
        <v>0</v>
      </c>
      <c r="G24" s="42">
        <v>1000</v>
      </c>
      <c r="H24" s="42">
        <v>33812</v>
      </c>
      <c r="I24" s="42">
        <v>704</v>
      </c>
      <c r="J24" s="42" t="s">
        <v>442</v>
      </c>
    </row>
    <row r="25" spans="1:10" ht="12.75" customHeight="1">
      <c r="A25" s="42" t="s">
        <v>31</v>
      </c>
      <c r="B25" s="41">
        <v>10</v>
      </c>
      <c r="C25" s="42">
        <v>432</v>
      </c>
      <c r="D25" s="42">
        <v>551</v>
      </c>
      <c r="E25" s="42">
        <v>7</v>
      </c>
      <c r="F25" s="42">
        <v>0</v>
      </c>
      <c r="G25" s="42">
        <v>1000</v>
      </c>
      <c r="H25" s="42">
        <v>87089</v>
      </c>
      <c r="I25" s="42">
        <v>1501</v>
      </c>
      <c r="J25" s="42" t="s">
        <v>443</v>
      </c>
    </row>
    <row r="26" spans="1:10" ht="12.75" customHeight="1">
      <c r="A26" s="42" t="s">
        <v>20</v>
      </c>
      <c r="B26" s="41">
        <v>4</v>
      </c>
      <c r="C26" s="42">
        <v>24</v>
      </c>
      <c r="D26" s="42">
        <v>973</v>
      </c>
      <c r="E26" s="42">
        <v>0</v>
      </c>
      <c r="F26" s="42">
        <v>0</v>
      </c>
      <c r="G26" s="42">
        <v>1000</v>
      </c>
      <c r="H26" s="42">
        <v>1107</v>
      </c>
      <c r="I26" s="42">
        <v>480</v>
      </c>
      <c r="J26" s="42" t="s">
        <v>444</v>
      </c>
    </row>
    <row r="27" spans="1:10" ht="12.75" customHeight="1">
      <c r="A27" s="42" t="s">
        <v>15</v>
      </c>
      <c r="B27" s="41">
        <v>6</v>
      </c>
      <c r="C27" s="42">
        <v>80</v>
      </c>
      <c r="D27" s="42">
        <v>914</v>
      </c>
      <c r="E27" s="42">
        <v>0</v>
      </c>
      <c r="F27" s="42">
        <v>0</v>
      </c>
      <c r="G27" s="42">
        <v>1000</v>
      </c>
      <c r="H27" s="42">
        <v>95794</v>
      </c>
      <c r="I27" s="42">
        <v>1436</v>
      </c>
      <c r="J27" s="42" t="s">
        <v>445</v>
      </c>
    </row>
    <row r="28" spans="1:10" ht="12.75" customHeight="1">
      <c r="A28" s="42" t="s">
        <v>44</v>
      </c>
      <c r="B28" s="41">
        <v>11</v>
      </c>
      <c r="C28" s="42">
        <v>393</v>
      </c>
      <c r="D28" s="42">
        <v>592</v>
      </c>
      <c r="E28" s="42">
        <v>2</v>
      </c>
      <c r="F28" s="42">
        <v>2</v>
      </c>
      <c r="G28" s="42">
        <v>1000</v>
      </c>
      <c r="H28" s="42">
        <v>6747</v>
      </c>
      <c r="I28" s="42">
        <v>864</v>
      </c>
      <c r="J28" s="42" t="s">
        <v>447</v>
      </c>
    </row>
    <row r="29" spans="1:10" ht="12.75" customHeight="1">
      <c r="A29" s="42" t="s">
        <v>5</v>
      </c>
      <c r="B29" s="41">
        <v>5</v>
      </c>
      <c r="C29" s="42">
        <v>706</v>
      </c>
      <c r="D29" s="42">
        <v>279</v>
      </c>
      <c r="E29" s="42">
        <v>10</v>
      </c>
      <c r="F29" s="42">
        <v>0</v>
      </c>
      <c r="G29" s="42">
        <v>1000</v>
      </c>
      <c r="H29" s="42">
        <v>247744</v>
      </c>
      <c r="I29" s="42">
        <v>3611</v>
      </c>
      <c r="J29" s="42" t="s">
        <v>448</v>
      </c>
    </row>
    <row r="30" spans="1:10" ht="12.75" customHeight="1">
      <c r="A30" s="42" t="s">
        <v>6</v>
      </c>
      <c r="B30" s="41">
        <v>0</v>
      </c>
      <c r="C30" s="42">
        <v>197</v>
      </c>
      <c r="D30" s="42">
        <v>789</v>
      </c>
      <c r="E30" s="42">
        <v>14</v>
      </c>
      <c r="F30" s="42">
        <v>0</v>
      </c>
      <c r="G30" s="42">
        <v>1000</v>
      </c>
      <c r="H30" s="42">
        <v>13701</v>
      </c>
      <c r="I30" s="42">
        <v>412</v>
      </c>
      <c r="J30" s="42" t="s">
        <v>449</v>
      </c>
    </row>
    <row r="31" spans="1:10" ht="12.75" customHeight="1">
      <c r="A31" s="42" t="s">
        <v>19</v>
      </c>
      <c r="B31" s="41">
        <v>7</v>
      </c>
      <c r="C31" s="42">
        <v>530</v>
      </c>
      <c r="D31" s="42">
        <v>458</v>
      </c>
      <c r="E31" s="42">
        <v>4</v>
      </c>
      <c r="F31" s="42">
        <v>1</v>
      </c>
      <c r="G31" s="42">
        <v>1000</v>
      </c>
      <c r="H31" s="42">
        <v>134337</v>
      </c>
      <c r="I31" s="42">
        <v>2203</v>
      </c>
      <c r="J31" s="42" t="s">
        <v>450</v>
      </c>
    </row>
    <row r="32" spans="1:10" ht="12.75" customHeight="1">
      <c r="A32" s="42" t="s">
        <v>175</v>
      </c>
      <c r="B32" s="41">
        <v>10</v>
      </c>
      <c r="C32" s="42">
        <v>249</v>
      </c>
      <c r="D32" s="42">
        <v>719</v>
      </c>
      <c r="E32" s="42">
        <v>17</v>
      </c>
      <c r="F32" s="42">
        <v>5</v>
      </c>
      <c r="G32" s="42">
        <v>1000</v>
      </c>
      <c r="H32" s="42">
        <v>19019</v>
      </c>
      <c r="I32" s="42">
        <v>3740</v>
      </c>
      <c r="J32" s="42" t="s">
        <v>507</v>
      </c>
    </row>
    <row r="33" spans="1:10" ht="12.75" customHeight="1">
      <c r="A33" s="42" t="s">
        <v>176</v>
      </c>
      <c r="B33" s="41">
        <v>6</v>
      </c>
      <c r="C33" s="42">
        <v>85</v>
      </c>
      <c r="D33" s="42">
        <v>908</v>
      </c>
      <c r="E33" s="42">
        <v>0</v>
      </c>
      <c r="F33" s="42">
        <v>0</v>
      </c>
      <c r="G33" s="42">
        <v>1000</v>
      </c>
      <c r="H33" s="42">
        <v>2445</v>
      </c>
      <c r="I33" s="42">
        <v>372</v>
      </c>
      <c r="J33" s="42" t="s">
        <v>508</v>
      </c>
    </row>
    <row r="34" spans="1:10" s="46" customFormat="1" ht="12.75" customHeight="1">
      <c r="A34" s="44" t="s">
        <v>177</v>
      </c>
      <c r="B34" s="44">
        <v>6</v>
      </c>
      <c r="C34" s="45">
        <v>386</v>
      </c>
      <c r="D34" s="45">
        <v>602</v>
      </c>
      <c r="E34" s="45">
        <v>6</v>
      </c>
      <c r="F34" s="45">
        <v>0</v>
      </c>
      <c r="G34" s="45">
        <v>1000</v>
      </c>
      <c r="H34" s="45">
        <v>1592612</v>
      </c>
      <c r="I34" s="45">
        <v>31673</v>
      </c>
      <c r="J34" s="44" t="s">
        <v>505</v>
      </c>
    </row>
    <row r="35" spans="1:10" ht="12.75" customHeight="1">
      <c r="A35" s="495" t="s">
        <v>178</v>
      </c>
      <c r="B35" s="495"/>
      <c r="C35" s="495"/>
      <c r="D35" s="495"/>
      <c r="E35" s="495"/>
      <c r="F35" s="495"/>
      <c r="G35" s="495"/>
      <c r="H35" s="495"/>
      <c r="J35" s="48"/>
    </row>
    <row r="36" spans="1:10" ht="12.75" customHeight="1">
      <c r="A36" s="47" t="s">
        <v>359</v>
      </c>
      <c r="B36" s="43"/>
      <c r="C36" s="43"/>
      <c r="D36" s="43"/>
      <c r="J36" s="49"/>
    </row>
    <row r="37" spans="1:10" s="37" customFormat="1" ht="15.75">
      <c r="A37" s="494" t="s">
        <v>539</v>
      </c>
      <c r="B37" s="494"/>
      <c r="C37" s="494"/>
      <c r="D37" s="494"/>
      <c r="E37" s="494"/>
      <c r="F37" s="494"/>
      <c r="G37" s="494"/>
      <c r="H37" s="494"/>
      <c r="I37" s="494"/>
      <c r="J37" s="494"/>
    </row>
    <row r="38" spans="1:10" s="37" customFormat="1" ht="15.75">
      <c r="A38" s="494" t="s">
        <v>540</v>
      </c>
      <c r="B38" s="494"/>
      <c r="C38" s="494"/>
      <c r="D38" s="494"/>
      <c r="E38" s="494"/>
      <c r="F38" s="494"/>
      <c r="G38" s="494"/>
      <c r="H38" s="494"/>
      <c r="I38" s="494"/>
      <c r="J38" s="494"/>
    </row>
    <row r="39" spans="1:10" s="39" customFormat="1" ht="15.75" customHeight="1">
      <c r="A39" s="50"/>
      <c r="B39" s="504" t="s">
        <v>558</v>
      </c>
      <c r="C39" s="504"/>
      <c r="D39" s="504"/>
      <c r="E39" s="504"/>
      <c r="F39" s="504"/>
      <c r="G39" s="504"/>
      <c r="H39" s="498" t="s">
        <v>353</v>
      </c>
      <c r="I39" s="498"/>
      <c r="J39" s="498"/>
    </row>
    <row r="40" spans="1:10" ht="34.5" customHeight="1">
      <c r="A40" s="499" t="s">
        <v>174</v>
      </c>
      <c r="B40" s="501" t="s">
        <v>541</v>
      </c>
      <c r="C40" s="502"/>
      <c r="D40" s="502"/>
      <c r="E40" s="502"/>
      <c r="F40" s="502"/>
      <c r="G40" s="503"/>
      <c r="H40" s="487" t="s">
        <v>357</v>
      </c>
      <c r="I40" s="487" t="s">
        <v>358</v>
      </c>
      <c r="J40" s="496" t="s">
        <v>384</v>
      </c>
    </row>
    <row r="41" spans="1:10" ht="96" customHeight="1">
      <c r="A41" s="500"/>
      <c r="B41" s="36" t="s">
        <v>553</v>
      </c>
      <c r="C41" s="36" t="s">
        <v>354</v>
      </c>
      <c r="D41" s="36" t="s">
        <v>355</v>
      </c>
      <c r="E41" s="36" t="s">
        <v>356</v>
      </c>
      <c r="F41" s="36" t="s">
        <v>360</v>
      </c>
      <c r="G41" s="36" t="s">
        <v>554</v>
      </c>
      <c r="H41" s="488"/>
      <c r="I41" s="488"/>
      <c r="J41" s="497"/>
    </row>
    <row r="42" spans="1:10" ht="15.75" customHeight="1">
      <c r="A42" s="41" t="s">
        <v>37</v>
      </c>
      <c r="B42" s="41">
        <v>0</v>
      </c>
      <c r="C42" s="42">
        <v>29</v>
      </c>
      <c r="D42" s="42">
        <v>971</v>
      </c>
      <c r="E42" s="42">
        <v>0</v>
      </c>
      <c r="F42" s="42">
        <v>0</v>
      </c>
      <c r="G42" s="42">
        <v>1000</v>
      </c>
      <c r="H42" s="42">
        <v>54844</v>
      </c>
      <c r="I42" s="42">
        <v>1244</v>
      </c>
      <c r="J42" s="41" t="s">
        <v>421</v>
      </c>
    </row>
    <row r="43" spans="1:10" ht="12.75" customHeight="1">
      <c r="A43" s="42" t="s">
        <v>22</v>
      </c>
      <c r="B43" s="41">
        <v>0</v>
      </c>
      <c r="C43" s="42">
        <v>107</v>
      </c>
      <c r="D43" s="42">
        <v>843</v>
      </c>
      <c r="E43" s="42">
        <v>46</v>
      </c>
      <c r="F43" s="42">
        <v>4</v>
      </c>
      <c r="G43" s="42">
        <v>1000</v>
      </c>
      <c r="H43" s="42">
        <v>5771</v>
      </c>
      <c r="I43" s="42">
        <v>416</v>
      </c>
      <c r="J43" s="42" t="s">
        <v>423</v>
      </c>
    </row>
    <row r="44" spans="1:10" ht="12.75" customHeight="1">
      <c r="A44" s="42" t="s">
        <v>17</v>
      </c>
      <c r="B44" s="41">
        <v>8</v>
      </c>
      <c r="C44" s="42">
        <v>257</v>
      </c>
      <c r="D44" s="42">
        <v>711</v>
      </c>
      <c r="E44" s="42">
        <v>10</v>
      </c>
      <c r="F44" s="42">
        <v>15</v>
      </c>
      <c r="G44" s="42">
        <v>1000</v>
      </c>
      <c r="H44" s="42">
        <v>14948</v>
      </c>
      <c r="I44" s="42">
        <v>672</v>
      </c>
      <c r="J44" s="42" t="s">
        <v>424</v>
      </c>
    </row>
    <row r="45" spans="1:10" ht="12.75" customHeight="1">
      <c r="A45" s="42" t="s">
        <v>7</v>
      </c>
      <c r="B45" s="41">
        <v>0</v>
      </c>
      <c r="C45" s="42">
        <v>24</v>
      </c>
      <c r="D45" s="42">
        <v>976</v>
      </c>
      <c r="E45" s="42">
        <v>0</v>
      </c>
      <c r="F45" s="42">
        <v>0</v>
      </c>
      <c r="G45" s="42">
        <v>1000</v>
      </c>
      <c r="H45" s="42">
        <v>8262</v>
      </c>
      <c r="I45" s="42">
        <v>319</v>
      </c>
      <c r="J45" s="42" t="s">
        <v>425</v>
      </c>
    </row>
    <row r="46" spans="1:10" ht="12.75" customHeight="1">
      <c r="A46" s="42" t="s">
        <v>29</v>
      </c>
      <c r="B46" s="41">
        <v>0</v>
      </c>
      <c r="C46" s="42">
        <v>5</v>
      </c>
      <c r="D46" s="42">
        <v>976</v>
      </c>
      <c r="E46" s="42">
        <v>19</v>
      </c>
      <c r="F46" s="42">
        <v>0</v>
      </c>
      <c r="G46" s="42">
        <v>1000</v>
      </c>
      <c r="H46" s="42">
        <v>29837</v>
      </c>
      <c r="I46" s="42">
        <v>558</v>
      </c>
      <c r="J46" s="42" t="s">
        <v>426</v>
      </c>
    </row>
    <row r="47" spans="1:10" ht="12.75" customHeight="1">
      <c r="A47" s="42" t="s">
        <v>33</v>
      </c>
      <c r="B47" s="41">
        <v>8</v>
      </c>
      <c r="C47" s="42">
        <v>30</v>
      </c>
      <c r="D47" s="42">
        <v>959</v>
      </c>
      <c r="E47" s="42">
        <v>2</v>
      </c>
      <c r="F47" s="42">
        <v>0</v>
      </c>
      <c r="G47" s="42">
        <v>1000</v>
      </c>
      <c r="H47" s="42">
        <v>42320</v>
      </c>
      <c r="I47" s="42">
        <v>983</v>
      </c>
      <c r="J47" s="42" t="s">
        <v>428</v>
      </c>
    </row>
    <row r="48" spans="1:10" ht="12.75" customHeight="1">
      <c r="A48" s="42" t="s">
        <v>1</v>
      </c>
      <c r="B48" s="41">
        <v>0</v>
      </c>
      <c r="C48" s="42">
        <v>5</v>
      </c>
      <c r="D48" s="42">
        <v>982</v>
      </c>
      <c r="E48" s="42">
        <v>13</v>
      </c>
      <c r="F48" s="42">
        <v>0</v>
      </c>
      <c r="G48" s="42">
        <v>1000</v>
      </c>
      <c r="H48" s="42">
        <v>13055</v>
      </c>
      <c r="I48" s="42">
        <v>384</v>
      </c>
      <c r="J48" s="42" t="s">
        <v>429</v>
      </c>
    </row>
    <row r="49" spans="1:10" ht="12.75" customHeight="1">
      <c r="A49" s="42" t="s">
        <v>30</v>
      </c>
      <c r="B49" s="41">
        <v>0</v>
      </c>
      <c r="C49" s="42">
        <v>21</v>
      </c>
      <c r="D49" s="42">
        <v>961</v>
      </c>
      <c r="E49" s="42">
        <v>19</v>
      </c>
      <c r="F49" s="42">
        <v>0</v>
      </c>
      <c r="G49" s="42">
        <v>1000</v>
      </c>
      <c r="H49" s="42">
        <v>2950</v>
      </c>
      <c r="I49" s="42">
        <v>380</v>
      </c>
      <c r="J49" s="42" t="s">
        <v>431</v>
      </c>
    </row>
    <row r="50" spans="1:10" ht="12.75" customHeight="1">
      <c r="A50" s="42" t="s">
        <v>18</v>
      </c>
      <c r="B50" s="41">
        <v>0</v>
      </c>
      <c r="C50" s="42">
        <v>39</v>
      </c>
      <c r="D50" s="42">
        <v>937</v>
      </c>
      <c r="E50" s="42">
        <v>24</v>
      </c>
      <c r="F50" s="42">
        <v>0</v>
      </c>
      <c r="G50" s="42">
        <v>1000</v>
      </c>
      <c r="H50" s="42">
        <v>9770</v>
      </c>
      <c r="I50" s="42">
        <v>384</v>
      </c>
      <c r="J50" s="42" t="s">
        <v>432</v>
      </c>
    </row>
    <row r="51" spans="1:10" ht="12.75" customHeight="1">
      <c r="A51" s="42" t="s">
        <v>13</v>
      </c>
      <c r="B51" s="41">
        <v>4</v>
      </c>
      <c r="C51" s="42">
        <v>25</v>
      </c>
      <c r="D51" s="42">
        <v>970</v>
      </c>
      <c r="E51" s="42">
        <v>0</v>
      </c>
      <c r="F51" s="42">
        <v>0</v>
      </c>
      <c r="G51" s="42">
        <v>1000</v>
      </c>
      <c r="H51" s="42">
        <v>40338</v>
      </c>
      <c r="I51" s="42">
        <v>918</v>
      </c>
      <c r="J51" s="42" t="s">
        <v>433</v>
      </c>
    </row>
    <row r="52" spans="1:10" ht="15.75" customHeight="1">
      <c r="A52" s="42" t="s">
        <v>14</v>
      </c>
      <c r="B52" s="41">
        <v>6</v>
      </c>
      <c r="C52" s="42">
        <v>25</v>
      </c>
      <c r="D52" s="42">
        <v>965</v>
      </c>
      <c r="E52" s="42">
        <v>4</v>
      </c>
      <c r="F52" s="42">
        <v>0</v>
      </c>
      <c r="G52" s="42">
        <v>1000</v>
      </c>
      <c r="H52" s="42">
        <v>18436</v>
      </c>
      <c r="I52" s="42">
        <v>510</v>
      </c>
      <c r="J52" s="42" t="s">
        <v>434</v>
      </c>
    </row>
    <row r="53" spans="1:10" ht="15" customHeight="1">
      <c r="A53" s="42" t="s">
        <v>8</v>
      </c>
      <c r="B53" s="41">
        <v>5</v>
      </c>
      <c r="C53" s="42">
        <v>32</v>
      </c>
      <c r="D53" s="42">
        <v>955</v>
      </c>
      <c r="E53" s="42">
        <v>4</v>
      </c>
      <c r="F53" s="42">
        <v>4</v>
      </c>
      <c r="G53" s="42">
        <v>1000</v>
      </c>
      <c r="H53" s="42">
        <v>30139</v>
      </c>
      <c r="I53" s="42">
        <v>992</v>
      </c>
      <c r="J53" s="42" t="s">
        <v>435</v>
      </c>
    </row>
    <row r="54" spans="1:10" ht="12.75" customHeight="1">
      <c r="A54" s="42" t="s">
        <v>35</v>
      </c>
      <c r="B54" s="41">
        <v>2</v>
      </c>
      <c r="C54" s="42">
        <v>21</v>
      </c>
      <c r="D54" s="42">
        <v>975</v>
      </c>
      <c r="E54" s="42">
        <v>2</v>
      </c>
      <c r="F54" s="42">
        <v>0</v>
      </c>
      <c r="G54" s="42">
        <v>1000</v>
      </c>
      <c r="H54" s="42">
        <v>91380</v>
      </c>
      <c r="I54" s="42">
        <v>2004</v>
      </c>
      <c r="J54" s="42" t="s">
        <v>436</v>
      </c>
    </row>
    <row r="55" spans="1:10" ht="14.25" customHeight="1">
      <c r="A55" s="42" t="s">
        <v>23</v>
      </c>
      <c r="B55" s="41">
        <v>0</v>
      </c>
      <c r="C55" s="42">
        <v>18</v>
      </c>
      <c r="D55" s="42">
        <v>965</v>
      </c>
      <c r="E55" s="42">
        <v>17</v>
      </c>
      <c r="F55" s="42">
        <v>0</v>
      </c>
      <c r="G55" s="42">
        <v>1000</v>
      </c>
      <c r="H55" s="42">
        <v>1174</v>
      </c>
      <c r="I55" s="42">
        <v>384</v>
      </c>
      <c r="J55" s="42" t="s">
        <v>437</v>
      </c>
    </row>
    <row r="56" spans="1:10" ht="12.75" customHeight="1">
      <c r="A56" s="42" t="s">
        <v>25</v>
      </c>
      <c r="B56" s="41">
        <v>0</v>
      </c>
      <c r="C56" s="42">
        <v>14</v>
      </c>
      <c r="D56" s="42">
        <v>986</v>
      </c>
      <c r="E56" s="42">
        <v>0</v>
      </c>
      <c r="F56" s="42">
        <v>0</v>
      </c>
      <c r="G56" s="42">
        <v>1000</v>
      </c>
      <c r="H56" s="42">
        <v>781</v>
      </c>
      <c r="I56" s="42">
        <v>384</v>
      </c>
      <c r="J56" s="42" t="s">
        <v>439</v>
      </c>
    </row>
    <row r="57" spans="1:10" ht="13.5" customHeight="1">
      <c r="A57" s="42" t="s">
        <v>41</v>
      </c>
      <c r="B57" s="41">
        <v>5</v>
      </c>
      <c r="C57" s="42">
        <v>124</v>
      </c>
      <c r="D57" s="42">
        <v>871</v>
      </c>
      <c r="E57" s="42">
        <v>0</v>
      </c>
      <c r="F57" s="42">
        <v>0</v>
      </c>
      <c r="G57" s="42">
        <v>1000</v>
      </c>
      <c r="H57" s="42">
        <v>12700</v>
      </c>
      <c r="I57" s="42">
        <v>544</v>
      </c>
      <c r="J57" s="42" t="s">
        <v>441</v>
      </c>
    </row>
    <row r="58" spans="1:10" ht="12.75" customHeight="1">
      <c r="A58" s="42" t="s">
        <v>4</v>
      </c>
      <c r="B58" s="41">
        <v>0</v>
      </c>
      <c r="C58" s="42">
        <v>6</v>
      </c>
      <c r="D58" s="42">
        <v>945</v>
      </c>
      <c r="E58" s="42">
        <v>49</v>
      </c>
      <c r="F58" s="42">
        <v>0</v>
      </c>
      <c r="G58" s="42">
        <v>1000</v>
      </c>
      <c r="H58" s="42">
        <v>19416</v>
      </c>
      <c r="I58" s="42">
        <v>576</v>
      </c>
      <c r="J58" s="42" t="s">
        <v>442</v>
      </c>
    </row>
    <row r="59" spans="1:10" ht="12.75" customHeight="1">
      <c r="A59" s="42" t="s">
        <v>31</v>
      </c>
      <c r="B59" s="41">
        <v>4</v>
      </c>
      <c r="C59" s="42">
        <v>48</v>
      </c>
      <c r="D59" s="42">
        <v>948</v>
      </c>
      <c r="E59" s="42">
        <v>0</v>
      </c>
      <c r="F59" s="42">
        <v>0</v>
      </c>
      <c r="G59" s="42">
        <v>1000</v>
      </c>
      <c r="H59" s="42">
        <v>27543</v>
      </c>
      <c r="I59" s="42">
        <v>695</v>
      </c>
      <c r="J59" s="42" t="s">
        <v>443</v>
      </c>
    </row>
    <row r="60" spans="1:10" ht="12.75" customHeight="1">
      <c r="A60" s="42" t="s">
        <v>15</v>
      </c>
      <c r="B60" s="41">
        <v>1</v>
      </c>
      <c r="C60" s="42">
        <v>38</v>
      </c>
      <c r="D60" s="42">
        <v>959</v>
      </c>
      <c r="E60" s="42">
        <v>1</v>
      </c>
      <c r="F60" s="42">
        <v>0</v>
      </c>
      <c r="G60" s="42">
        <v>1000</v>
      </c>
      <c r="H60" s="42">
        <v>73981</v>
      </c>
      <c r="I60" s="42">
        <v>1398</v>
      </c>
      <c r="J60" s="42" t="s">
        <v>445</v>
      </c>
    </row>
    <row r="61" spans="1:10" ht="12.75" customHeight="1">
      <c r="A61" s="42" t="s">
        <v>5</v>
      </c>
      <c r="B61" s="41">
        <v>2</v>
      </c>
      <c r="C61" s="42">
        <v>130</v>
      </c>
      <c r="D61" s="42">
        <v>843</v>
      </c>
      <c r="E61" s="42">
        <v>24</v>
      </c>
      <c r="F61" s="42">
        <v>0</v>
      </c>
      <c r="G61" s="42">
        <v>1000</v>
      </c>
      <c r="H61" s="42">
        <v>70622</v>
      </c>
      <c r="I61" s="42">
        <v>1433</v>
      </c>
      <c r="J61" s="42" t="s">
        <v>448</v>
      </c>
    </row>
    <row r="62" spans="1:10" ht="12.75" customHeight="1">
      <c r="A62" s="42" t="s">
        <v>19</v>
      </c>
      <c r="B62" s="41">
        <v>1</v>
      </c>
      <c r="C62" s="42">
        <v>82</v>
      </c>
      <c r="D62" s="42">
        <v>914</v>
      </c>
      <c r="E62" s="42">
        <v>2</v>
      </c>
      <c r="F62" s="42">
        <v>1</v>
      </c>
      <c r="G62" s="42">
        <v>1000</v>
      </c>
      <c r="H62" s="42">
        <v>47913</v>
      </c>
      <c r="I62" s="42">
        <v>1307</v>
      </c>
      <c r="J62" s="42" t="s">
        <v>450</v>
      </c>
    </row>
    <row r="63" spans="1:10" ht="12.75" customHeight="1">
      <c r="A63" s="42" t="s">
        <v>175</v>
      </c>
      <c r="B63" s="41">
        <v>3</v>
      </c>
      <c r="C63" s="42">
        <v>31</v>
      </c>
      <c r="D63" s="42">
        <v>946</v>
      </c>
      <c r="E63" s="42">
        <v>12</v>
      </c>
      <c r="F63" s="42">
        <v>8</v>
      </c>
      <c r="G63" s="42">
        <v>1000</v>
      </c>
      <c r="H63" s="42">
        <v>5760</v>
      </c>
      <c r="I63" s="42">
        <v>1760</v>
      </c>
      <c r="J63" s="42" t="s">
        <v>507</v>
      </c>
    </row>
    <row r="64" spans="1:10" ht="12.75" customHeight="1">
      <c r="A64" s="42" t="s">
        <v>176</v>
      </c>
      <c r="B64" s="41">
        <v>3</v>
      </c>
      <c r="C64" s="42">
        <v>0</v>
      </c>
      <c r="D64" s="42">
        <v>997</v>
      </c>
      <c r="E64" s="42">
        <v>0</v>
      </c>
      <c r="F64" s="42">
        <v>0</v>
      </c>
      <c r="G64" s="42">
        <v>1000</v>
      </c>
      <c r="H64" s="42">
        <v>4186</v>
      </c>
      <c r="I64" s="42">
        <v>584</v>
      </c>
      <c r="J64" s="42" t="s">
        <v>508</v>
      </c>
    </row>
    <row r="65" spans="1:10" ht="12.75" customHeight="1">
      <c r="A65" s="44" t="s">
        <v>177</v>
      </c>
      <c r="B65" s="44">
        <v>3</v>
      </c>
      <c r="C65" s="51">
        <v>51</v>
      </c>
      <c r="D65" s="51">
        <v>938</v>
      </c>
      <c r="E65" s="51">
        <v>8</v>
      </c>
      <c r="F65" s="51">
        <v>1</v>
      </c>
      <c r="G65" s="51">
        <v>1000</v>
      </c>
      <c r="H65" s="51">
        <v>632571</v>
      </c>
      <c r="I65" s="51">
        <v>18624</v>
      </c>
      <c r="J65" s="44" t="s">
        <v>505</v>
      </c>
    </row>
    <row r="66" spans="1:10" ht="12.75" customHeight="1">
      <c r="A66" s="495" t="s">
        <v>178</v>
      </c>
      <c r="B66" s="495"/>
      <c r="C66" s="495"/>
      <c r="D66" s="495"/>
      <c r="E66" s="495"/>
      <c r="F66" s="495"/>
      <c r="G66" s="495"/>
      <c r="H66" s="495"/>
    </row>
    <row r="67" spans="1:10" ht="12.75" customHeight="1">
      <c r="A67" s="495" t="s">
        <v>234</v>
      </c>
      <c r="B67" s="495"/>
      <c r="C67" s="495"/>
      <c r="D67" s="495"/>
      <c r="E67" s="495"/>
      <c r="F67" s="495"/>
      <c r="G67" s="495"/>
      <c r="H67" s="495"/>
    </row>
  </sheetData>
  <sortState ref="A40:J60">
    <sortCondition ref="A40:A60"/>
  </sortState>
  <mergeCells count="21">
    <mergeCell ref="A37:J37"/>
    <mergeCell ref="A67:H67"/>
    <mergeCell ref="J40:J41"/>
    <mergeCell ref="H3:J3"/>
    <mergeCell ref="A66:H66"/>
    <mergeCell ref="J4:J5"/>
    <mergeCell ref="A35:H35"/>
    <mergeCell ref="A40:A41"/>
    <mergeCell ref="H40:H41"/>
    <mergeCell ref="I40:I41"/>
    <mergeCell ref="B40:G40"/>
    <mergeCell ref="H39:J39"/>
    <mergeCell ref="A38:J38"/>
    <mergeCell ref="B39:G39"/>
    <mergeCell ref="A4:A5"/>
    <mergeCell ref="H4:H5"/>
    <mergeCell ref="I4:I5"/>
    <mergeCell ref="B4:G4"/>
    <mergeCell ref="B3:G3"/>
    <mergeCell ref="A2:J2"/>
    <mergeCell ref="A1:J1"/>
  </mergeCells>
  <pageMargins left="0.69930555555555596" right="0.69930555555555596" top="0.46" bottom="0.37" header="0.3" footer="0.3"/>
  <pageSetup paperSize="9" scale="93" orientation="landscape" r:id="rId1"/>
  <rowBreaks count="1" manualBreakCount="1">
    <brk id="36" max="9"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14</vt:i4>
      </vt:variant>
    </vt:vector>
  </HeadingPairs>
  <TitlesOfParts>
    <vt:vector size="28" baseType="lpstr">
      <vt:lpstr>16</vt:lpstr>
      <vt:lpstr>17</vt:lpstr>
      <vt:lpstr>18</vt:lpstr>
      <vt:lpstr>19</vt:lpstr>
      <vt:lpstr>20</vt:lpstr>
      <vt:lpstr>21</vt:lpstr>
      <vt:lpstr>22</vt:lpstr>
      <vt:lpstr>23</vt:lpstr>
      <vt:lpstr>24</vt:lpstr>
      <vt:lpstr>25</vt:lpstr>
      <vt:lpstr>26</vt:lpstr>
      <vt:lpstr>27 &amp; 28</vt:lpstr>
      <vt:lpstr>29(a,b)</vt:lpstr>
      <vt:lpstr>29(c,d)</vt:lpstr>
      <vt:lpstr>'16'!Print_Area</vt:lpstr>
      <vt:lpstr>'17'!Print_Area</vt:lpstr>
      <vt:lpstr>'18'!Print_Area</vt:lpstr>
      <vt:lpstr>'19'!Print_Area</vt:lpstr>
      <vt:lpstr>'20'!Print_Area</vt:lpstr>
      <vt:lpstr>'21'!Print_Area</vt:lpstr>
      <vt:lpstr>'22'!Print_Area</vt:lpstr>
      <vt:lpstr>'23'!Print_Area</vt:lpstr>
      <vt:lpstr>'24'!Print_Area</vt:lpstr>
      <vt:lpstr>'25'!Print_Area</vt:lpstr>
      <vt:lpstr>'26'!Print_Area</vt:lpstr>
      <vt:lpstr>'27 &amp; 28'!Print_Area</vt:lpstr>
      <vt:lpstr>'29(a,b)'!Print_Area</vt:lpstr>
      <vt:lpstr>'29(c,d)'!Print_Area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User</dc:creator>
  <cp:lastModifiedBy>SSD</cp:lastModifiedBy>
  <cp:lastPrinted>2019-04-03T11:45:52Z</cp:lastPrinted>
  <dcterms:created xsi:type="dcterms:W3CDTF">2017-12-22T19:03:00Z</dcterms:created>
  <dcterms:modified xsi:type="dcterms:W3CDTF">2019-05-02T21:14:20Z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1033-10.2.0.5965</vt:lpwstr>
  </property>
</Properties>
</file>